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28665" windowHeight="14145" activeTab="1"/>
  </bookViews>
  <sheets>
    <sheet name="Other Cities" sheetId="1" r:id="rId1"/>
    <sheet name="Per acre-unit-capita worksheet" sheetId="2" r:id="rId2"/>
    <sheet name="Acre-unit-capita data" sheetId="4" r:id="rId3"/>
  </sheets>
  <calcPr calcId="125725"/>
</workbook>
</file>

<file path=xl/calcChain.xml><?xml version="1.0" encoding="utf-8"?>
<calcChain xmlns="http://schemas.openxmlformats.org/spreadsheetml/2006/main">
  <c r="J14" i="4"/>
  <c r="F14"/>
  <c r="E14"/>
  <c r="D14"/>
  <c r="H14" s="1"/>
  <c r="C14"/>
  <c r="G14" s="1"/>
  <c r="H13"/>
  <c r="K13" s="1"/>
  <c r="G13"/>
  <c r="H12"/>
  <c r="I12" s="1"/>
  <c r="G12"/>
  <c r="H11"/>
  <c r="K11" s="1"/>
  <c r="G11"/>
  <c r="H10"/>
  <c r="I10" s="1"/>
  <c r="G10"/>
  <c r="H9"/>
  <c r="K9" s="1"/>
  <c r="G9"/>
  <c r="H8"/>
  <c r="I8" s="1"/>
  <c r="G8"/>
  <c r="H7"/>
  <c r="K7" s="1"/>
  <c r="G7"/>
  <c r="H6"/>
  <c r="I6" s="1"/>
  <c r="G6"/>
  <c r="H5"/>
  <c r="K5" s="1"/>
  <c r="G5"/>
  <c r="H4"/>
  <c r="I4" s="1"/>
  <c r="G4"/>
  <c r="H3"/>
  <c r="K3" s="1"/>
  <c r="G3"/>
  <c r="H2"/>
  <c r="I2" s="1"/>
  <c r="G2"/>
  <c r="E17" i="2"/>
  <c r="H17"/>
  <c r="B17"/>
  <c r="I8"/>
  <c r="I10"/>
  <c r="I14"/>
  <c r="I13"/>
  <c r="I7"/>
  <c r="I12"/>
  <c r="I16"/>
  <c r="I9"/>
  <c r="I11"/>
  <c r="I6"/>
  <c r="I15"/>
  <c r="F8"/>
  <c r="F10"/>
  <c r="F14"/>
  <c r="F13"/>
  <c r="F7"/>
  <c r="F12"/>
  <c r="F16"/>
  <c r="F9"/>
  <c r="F11"/>
  <c r="F6"/>
  <c r="F15"/>
  <c r="C8"/>
  <c r="K8" s="1"/>
  <c r="L8" s="1"/>
  <c r="C10"/>
  <c r="C14"/>
  <c r="K14" s="1"/>
  <c r="L14" s="1"/>
  <c r="C13"/>
  <c r="C7"/>
  <c r="K7" s="1"/>
  <c r="L7" s="1"/>
  <c r="C12"/>
  <c r="C16"/>
  <c r="K16" s="1"/>
  <c r="L16" s="1"/>
  <c r="C9"/>
  <c r="C11"/>
  <c r="K11" s="1"/>
  <c r="L11" s="1"/>
  <c r="C6"/>
  <c r="K6" s="1"/>
  <c r="C15"/>
  <c r="K15" s="1"/>
  <c r="L15" s="1"/>
  <c r="I13" i="4" l="1"/>
  <c r="I11"/>
  <c r="I9"/>
  <c r="I7"/>
  <c r="I5"/>
  <c r="I3"/>
  <c r="I14"/>
  <c r="K2"/>
  <c r="K4"/>
  <c r="K6"/>
  <c r="K8"/>
  <c r="K10"/>
  <c r="K12"/>
  <c r="K9" i="2"/>
  <c r="L9" s="1"/>
  <c r="K13"/>
  <c r="L13" s="1"/>
  <c r="L6"/>
  <c r="K12"/>
  <c r="L12" s="1"/>
  <c r="K10"/>
  <c r="L10" s="1"/>
  <c r="F17"/>
  <c r="C17"/>
  <c r="I17"/>
  <c r="K14" i="4" l="1"/>
  <c r="L12"/>
  <c r="L6"/>
  <c r="K17" i="2"/>
  <c r="L17" s="1"/>
  <c r="L3" i="4" l="1"/>
  <c r="L7"/>
  <c r="L11"/>
  <c r="L5"/>
  <c r="L9"/>
  <c r="L13"/>
  <c r="L8"/>
  <c r="L10"/>
  <c r="L2"/>
  <c r="L14" s="1"/>
  <c r="L4"/>
</calcChain>
</file>

<file path=xl/sharedStrings.xml><?xml version="1.0" encoding="utf-8"?>
<sst xmlns="http://schemas.openxmlformats.org/spreadsheetml/2006/main" count="85" uniqueCount="67">
  <si>
    <t>NA Funding Analysis</t>
  </si>
  <si>
    <t>City</t>
  </si>
  <si>
    <t>Notes</t>
  </si>
  <si>
    <t>Newberg</t>
  </si>
  <si>
    <t>Cornelius</t>
  </si>
  <si>
    <t>Wood Village</t>
  </si>
  <si>
    <t>Keizer</t>
  </si>
  <si>
    <t xml:space="preserve">Previous years included more funding; possibility of $0 in upcoming budget.  The funding isprimarily intended for mailings; groups are allowed to use community center once a month for their meetings.  They take advantage of this offer about once a quarter.  </t>
  </si>
  <si>
    <t>Sandy</t>
  </si>
  <si>
    <t>No direct contributions to neighborhood associations.We also hold ice cream socials twice each year in selected neighborhoods with the department heads and council members attending.  The city covers the costs for that. </t>
  </si>
  <si>
    <t>Tigard</t>
  </si>
  <si>
    <t>Grants</t>
  </si>
  <si>
    <t>The City of Tigard recognizes 13 separate Neighborhood Network areas within our border.  Each neighborhood area has its own web page (blog) devoted to issues of import to that area.  Who decides what’s important? The residents. Each blog is maintained by a Each fiscal year, we set aside $5000 for a community building activity of their choice and $5000 beautification or clean-up project – again, of their choice.  This year we budgeted for 5 active neighborhood areas. Each active steering committee must apply for the responsible for planning &amp; executing a yearly Neighborhood Open House to gather input for the city’s Capital Improvement Program and suggestions for a competitive ‘small works’ grant of $25,000. (Amount was $50,000 but fell to budget reductions.)  While we set money aside for the program, it’s not as easy as handing each group a check at the beginning of the fiscal year.  To access the funding, they must have an active neighborhood steering committee (between four and seven residents of the area) who are volunteer who resides within that neighborhood area. funding, which is approved/denied by the citizen-led Neighborhood Involvement Committee.  (Example of a denial: Beer garden &amp; rock band. Big thumbs down.)  Events must be family friendly and open to all residents within the neighborhood area. Other budgeted costs: $4,500 for mailings and event notice cards related to the Neighborhood Network program.   $1500 for the Annual Neighborhood Open House which promotes the program citywide.</t>
  </si>
  <si>
    <t xml:space="preserve">Bend provides 38000 annually for neighborhood associations.  That amount is divied up based on the number of tax lots in each of our 13 Neighborhood Associations. </t>
  </si>
  <si>
    <t>Bend</t>
  </si>
  <si>
    <t>Gresham</t>
  </si>
  <si>
    <t>Salem</t>
  </si>
  <si>
    <t>Mt. Angel</t>
  </si>
  <si>
    <t>Oregon City</t>
  </si>
  <si>
    <t>Beaverton</t>
  </si>
  <si>
    <t>Gresham does not give money directly to our 12 Neighborhood Associations, but instead provides: Meeting space in City Hall; Neighborhood association resource area in City Hall; City Publications; Technical assistance; Two mailings per year (the total cost to the City is about $27,000 a year).  In addition, we offer a neighborhood matching grant (total of $10,000) that they can apply for. </t>
  </si>
  <si>
    <t>Stipend amount</t>
  </si>
  <si>
    <t>Formula</t>
  </si>
  <si>
    <t>There are 19 neighborhood associations in Salem, they all receive some financial support from the City but it is not the same for all. A formula determines this, it is based on the number of households in each association. From my understanding the funds are primarily used to support communications. Thus the funding reflects the cost to mail out agendas, minutes, newsletters, and other communication expenditures. The City coordinates and provides this service, so the funds are not directly distributed to the individual associations.  In addition to this, two of the neighborhood associations are assigned a staff person to help support their activities on a two year basis. Any neighborhood may apply for this additional benefit. The staff person helps them with larger projects.</t>
  </si>
  <si>
    <t>$25,000 was budgeted for Neighborhood Associations and CIC.  The neighborhood associations have no other funding source from the City, some of the neighborhoods have accounts with other funds from money they have raised.</t>
  </si>
  <si>
    <t>Lake Oswego</t>
  </si>
  <si>
    <t xml:space="preserve">Roughly $25,000.  We have a staff of about 3 FTE that runs our neighborhood programs.  </t>
  </si>
  <si>
    <t>Neighborhood Association</t>
  </si>
  <si>
    <t>Land
Area
(Acres)</t>
  </si>
  <si>
    <t>Low Density
Residential
(Single Family) Units</t>
  </si>
  <si>
    <t>Medium Density
Residential
(Multi-Family) Units</t>
  </si>
  <si>
    <t>Medium-High
Density
Residential
(Multi-Family) Units</t>
  </si>
  <si>
    <t>Non-Annexed
(Single Family) Units</t>
  </si>
  <si>
    <t>Total Number of Residential Units</t>
  </si>
  <si>
    <t>Current Population Estimates</t>
  </si>
  <si>
    <t>Percent of Total Population</t>
  </si>
  <si>
    <t>Buildable Land Potential Population Increase</t>
  </si>
  <si>
    <t>Future Population Estimates</t>
  </si>
  <si>
    <t>BHT</t>
  </si>
  <si>
    <t>Bolton</t>
  </si>
  <si>
    <t>Hidden Springs</t>
  </si>
  <si>
    <t>Marylhurst</t>
  </si>
  <si>
    <t>Parker Crest</t>
  </si>
  <si>
    <t>Robinwood</t>
  </si>
  <si>
    <t>Rosemont Summit</t>
  </si>
  <si>
    <t>Skyline Ridge</t>
  </si>
  <si>
    <t>Sunset</t>
  </si>
  <si>
    <t>Tanner Basin</t>
  </si>
  <si>
    <t>Unspecificed (B.H.)</t>
  </si>
  <si>
    <t>Willamette</t>
  </si>
  <si>
    <t>TOTALS</t>
  </si>
  <si>
    <t>Land Area (Acres)</t>
  </si>
  <si>
    <t>Stipend Allocation Division</t>
  </si>
  <si>
    <t>Funding Based on Acres</t>
  </si>
  <si>
    <t>Funding Based on Residential Units</t>
  </si>
  <si>
    <t>Funding Based on Population</t>
  </si>
  <si>
    <t>Savanna Oaks</t>
  </si>
  <si>
    <t>Average Allocation</t>
  </si>
  <si>
    <t>Variance from Current ($1,500)</t>
  </si>
  <si>
    <t>Future Percent of Total Population</t>
  </si>
  <si>
    <t xml:space="preserve">Population estimates are based on PSU's formula for West Linn: </t>
  </si>
  <si>
    <t>Single Family Residential: 2.77 PPH, Multi-Family Residential: 1.54 PPH.</t>
  </si>
  <si>
    <t>Unit and Population estimates include residents both inside &amp; outside the West Linn City Limits and extend to the Urban Growth Boundary.</t>
  </si>
  <si>
    <t xml:space="preserve">Buildable housing unit numbers are rough theoretical maximum estimates under current zoning and regulatory structure and </t>
  </si>
  <si>
    <t>are not intended to serve as a projection and are to be utilized for general long-range planning purposes only.</t>
  </si>
  <si>
    <t>Insert amount of total funding ---------------------&gt;</t>
  </si>
  <si>
    <t xml:space="preserve">$25,000; http://www.ci.oswego.or.us/plan/Neighborhoods/Neighborhood_Enhancements/NEP_ProgramGuide_2010-12.pdf.  A staff committee reviews and approves of the grant proposals.  The maximum this year was $2,500 per neighborhood association.
</t>
  </si>
</sst>
</file>

<file path=xl/styles.xml><?xml version="1.0" encoding="utf-8"?>
<styleSheet xmlns="http://schemas.openxmlformats.org/spreadsheetml/2006/main">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s>
  <fonts count="10">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8"/>
      <name val="Arial"/>
      <family val="2"/>
    </font>
    <font>
      <b/>
      <sz val="14"/>
      <color theme="1"/>
      <name val="Calibri"/>
      <family val="2"/>
      <scheme val="minor"/>
    </font>
    <font>
      <sz val="10"/>
      <name val="Arial"/>
      <family val="2"/>
    </font>
    <font>
      <i/>
      <sz val="8"/>
      <name val="Arial"/>
      <family val="2"/>
    </font>
    <font>
      <b/>
      <i/>
      <sz val="12"/>
      <color indexed="10"/>
      <name val="Times New Roman"/>
      <family val="1"/>
    </font>
    <font>
      <b/>
      <sz val="1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indexed="41"/>
        <bgColor indexed="64"/>
      </patternFill>
    </fill>
    <fill>
      <patternFill patternType="solid">
        <fgColor theme="9" tint="0.79998168889431442"/>
        <bgColor indexed="64"/>
      </patternFill>
    </fill>
  </fills>
  <borders count="3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6" fillId="0" borderId="0"/>
  </cellStyleXfs>
  <cellXfs count="75">
    <xf numFmtId="0" fontId="0" fillId="0" borderId="0" xfId="0"/>
    <xf numFmtId="0" fontId="3" fillId="0" borderId="0" xfId="0" applyFont="1" applyAlignment="1">
      <alignment horizontal="left" vertical="center" wrapText="1"/>
    </xf>
    <xf numFmtId="6" fontId="3" fillId="0" borderId="0" xfId="0" applyNumberFormat="1" applyFont="1" applyAlignment="1">
      <alignment horizontal="left" vertical="center" wrapText="1"/>
    </xf>
    <xf numFmtId="0" fontId="0" fillId="0" borderId="0" xfId="0" applyAlignment="1">
      <alignment vertical="center"/>
    </xf>
    <xf numFmtId="0" fontId="0" fillId="0" borderId="0" xfId="0" applyFont="1" applyAlignment="1">
      <alignment vertical="center"/>
    </xf>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0" fillId="0" borderId="0" xfId="0" applyAlignment="1">
      <alignment vertical="center" wrapText="1"/>
    </xf>
    <xf numFmtId="164" fontId="0" fillId="0" borderId="0" xfId="1" applyNumberFormat="1" applyFont="1" applyAlignment="1">
      <alignment horizontal="center" vertical="center"/>
    </xf>
    <xf numFmtId="166" fontId="0" fillId="0" borderId="0" xfId="2" applyNumberFormat="1" applyFont="1" applyAlignment="1">
      <alignment vertical="center"/>
    </xf>
    <xf numFmtId="0" fontId="2" fillId="0" borderId="0" xfId="0" applyFont="1" applyAlignment="1">
      <alignment vertical="center"/>
    </xf>
    <xf numFmtId="164" fontId="0" fillId="4" borderId="18" xfId="1" applyNumberFormat="1" applyFont="1" applyFill="1" applyBorder="1" applyAlignment="1">
      <alignment vertical="center"/>
    </xf>
    <xf numFmtId="0" fontId="4" fillId="0" borderId="2" xfId="3" applyFont="1" applyBorder="1" applyAlignment="1">
      <alignment horizontal="center" wrapText="1"/>
    </xf>
    <xf numFmtId="0" fontId="4" fillId="0" borderId="3" xfId="3" applyFont="1" applyBorder="1" applyAlignment="1">
      <alignment horizontal="center" wrapText="1"/>
    </xf>
    <xf numFmtId="0" fontId="4" fillId="0" borderId="4" xfId="3" applyFont="1" applyBorder="1" applyAlignment="1">
      <alignment horizontal="center" wrapText="1"/>
    </xf>
    <xf numFmtId="0" fontId="4" fillId="0" borderId="5" xfId="3" applyFont="1" applyFill="1" applyBorder="1" applyAlignment="1">
      <alignment horizontal="center" wrapText="1"/>
    </xf>
    <xf numFmtId="0" fontId="4" fillId="0" borderId="6" xfId="3" applyFont="1" applyFill="1" applyBorder="1" applyAlignment="1">
      <alignment horizontal="center" wrapText="1"/>
    </xf>
    <xf numFmtId="0" fontId="4" fillId="0" borderId="7" xfId="3" applyFont="1" applyFill="1" applyBorder="1" applyAlignment="1">
      <alignment horizontal="center" wrapText="1"/>
    </xf>
    <xf numFmtId="0" fontId="4" fillId="0" borderId="8" xfId="3" applyFont="1" applyBorder="1" applyAlignment="1">
      <alignment horizontal="center" wrapText="1"/>
    </xf>
    <xf numFmtId="0" fontId="4" fillId="0" borderId="28" xfId="3" applyFont="1" applyBorder="1" applyAlignment="1">
      <alignment horizontal="center" wrapText="1"/>
    </xf>
    <xf numFmtId="0" fontId="4" fillId="0" borderId="0" xfId="3" applyFont="1" applyAlignment="1">
      <alignment horizontal="center"/>
    </xf>
    <xf numFmtId="0" fontId="6" fillId="0" borderId="9" xfId="3" applyBorder="1"/>
    <xf numFmtId="3" fontId="6" fillId="0" borderId="9" xfId="3" applyNumberFormat="1" applyBorder="1"/>
    <xf numFmtId="3" fontId="6" fillId="0" borderId="10" xfId="3" applyNumberFormat="1" applyBorder="1" applyAlignment="1">
      <alignment horizontal="right"/>
    </xf>
    <xf numFmtId="3" fontId="6" fillId="0" borderId="11" xfId="3" applyNumberFormat="1" applyBorder="1" applyAlignment="1">
      <alignment horizontal="right"/>
    </xf>
    <xf numFmtId="3" fontId="6" fillId="0" borderId="12" xfId="3" applyNumberFormat="1" applyFill="1" applyBorder="1" applyAlignment="1">
      <alignment horizontal="right"/>
    </xf>
    <xf numFmtId="3" fontId="6" fillId="3" borderId="13" xfId="3" applyNumberFormat="1" applyFill="1" applyBorder="1" applyAlignment="1">
      <alignment horizontal="right"/>
    </xf>
    <xf numFmtId="165" fontId="6" fillId="0" borderId="14" xfId="3" applyNumberFormat="1" applyFill="1" applyBorder="1" applyAlignment="1">
      <alignment horizontal="right"/>
    </xf>
    <xf numFmtId="0" fontId="6" fillId="0" borderId="15" xfId="3" applyBorder="1"/>
    <xf numFmtId="3" fontId="6" fillId="3" borderId="9" xfId="3" applyNumberFormat="1" applyFill="1" applyBorder="1"/>
    <xf numFmtId="165" fontId="6" fillId="0" borderId="29" xfId="3" applyNumberFormat="1" applyBorder="1"/>
    <xf numFmtId="0" fontId="6" fillId="0" borderId="0" xfId="3"/>
    <xf numFmtId="0" fontId="6" fillId="0" borderId="16" xfId="3" applyBorder="1"/>
    <xf numFmtId="3" fontId="6" fillId="0" borderId="16" xfId="3" applyNumberFormat="1" applyBorder="1"/>
    <xf numFmtId="3" fontId="6" fillId="0" borderId="17" xfId="3" applyNumberFormat="1" applyBorder="1" applyAlignment="1">
      <alignment horizontal="right"/>
    </xf>
    <xf numFmtId="3" fontId="6" fillId="0" borderId="18" xfId="3" applyNumberFormat="1" applyBorder="1" applyAlignment="1">
      <alignment horizontal="right"/>
    </xf>
    <xf numFmtId="165" fontId="6" fillId="0" borderId="19" xfId="3" applyNumberFormat="1" applyFill="1" applyBorder="1" applyAlignment="1">
      <alignment horizontal="right"/>
    </xf>
    <xf numFmtId="0" fontId="6" fillId="0" borderId="20" xfId="3" applyBorder="1"/>
    <xf numFmtId="3" fontId="6" fillId="3" borderId="16" xfId="3" applyNumberFormat="1" applyFill="1" applyBorder="1"/>
    <xf numFmtId="3" fontId="6" fillId="0" borderId="17" xfId="3" applyNumberFormat="1" applyFill="1" applyBorder="1" applyAlignment="1">
      <alignment horizontal="right"/>
    </xf>
    <xf numFmtId="0" fontId="6" fillId="0" borderId="21" xfId="3" applyBorder="1"/>
    <xf numFmtId="3" fontId="6" fillId="0" borderId="22" xfId="3" applyNumberFormat="1" applyBorder="1" applyAlignment="1">
      <alignment horizontal="right"/>
    </xf>
    <xf numFmtId="3" fontId="6" fillId="0" borderId="23" xfId="3" applyNumberFormat="1" applyBorder="1" applyAlignment="1">
      <alignment horizontal="right"/>
    </xf>
    <xf numFmtId="3" fontId="6" fillId="0" borderId="24" xfId="3" applyNumberFormat="1" applyFill="1" applyBorder="1" applyAlignment="1">
      <alignment horizontal="right"/>
    </xf>
    <xf numFmtId="3" fontId="6" fillId="3" borderId="25" xfId="3" applyNumberFormat="1" applyFill="1" applyBorder="1" applyAlignment="1">
      <alignment horizontal="right"/>
    </xf>
    <xf numFmtId="9" fontId="6" fillId="0" borderId="26" xfId="3" applyNumberFormat="1" applyFill="1" applyBorder="1" applyAlignment="1">
      <alignment horizontal="right"/>
    </xf>
    <xf numFmtId="3" fontId="6" fillId="0" borderId="27" xfId="3" applyNumberFormat="1" applyFill="1" applyBorder="1" applyAlignment="1">
      <alignment horizontal="right"/>
    </xf>
    <xf numFmtId="3" fontId="6" fillId="3" borderId="21" xfId="3" applyNumberFormat="1" applyFill="1" applyBorder="1"/>
    <xf numFmtId="9" fontId="6" fillId="3" borderId="22" xfId="3" applyNumberFormat="1" applyFill="1" applyBorder="1"/>
    <xf numFmtId="0" fontId="7" fillId="0" borderId="0" xfId="3" applyFont="1"/>
    <xf numFmtId="0" fontId="6" fillId="0" borderId="0" xfId="3" applyAlignment="1">
      <alignment horizontal="right"/>
    </xf>
    <xf numFmtId="0" fontId="6" fillId="0" borderId="0" xfId="3" applyFill="1" applyAlignment="1">
      <alignment horizontal="right"/>
    </xf>
    <xf numFmtId="0" fontId="7" fillId="0" borderId="0" xfId="3" applyFont="1" applyFill="1" applyBorder="1"/>
    <xf numFmtId="0" fontId="8" fillId="0" borderId="0" xfId="3" applyFont="1"/>
    <xf numFmtId="0" fontId="0" fillId="0" borderId="30" xfId="0" applyBorder="1" applyAlignment="1">
      <alignment vertical="center"/>
    </xf>
    <xf numFmtId="166" fontId="0" fillId="0" borderId="0" xfId="2" applyNumberFormat="1" applyFont="1" applyBorder="1" applyAlignment="1">
      <alignment vertical="center"/>
    </xf>
    <xf numFmtId="0" fontId="0" fillId="0" borderId="0" xfId="0" applyBorder="1" applyAlignment="1">
      <alignment vertical="center"/>
    </xf>
    <xf numFmtId="0" fontId="0" fillId="0" borderId="31" xfId="0" applyBorder="1" applyAlignment="1">
      <alignment vertical="center"/>
    </xf>
    <xf numFmtId="166" fontId="0" fillId="0" borderId="0" xfId="2" applyNumberFormat="1" applyFont="1" applyBorder="1" applyAlignment="1">
      <alignment horizontal="right" vertical="center"/>
    </xf>
    <xf numFmtId="0" fontId="2" fillId="0" borderId="30" xfId="0" applyFont="1" applyBorder="1" applyAlignment="1">
      <alignment horizontal="center" vertical="center" wrapText="1"/>
    </xf>
    <xf numFmtId="166" fontId="2" fillId="0" borderId="0" xfId="2"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164" fontId="0" fillId="0" borderId="0" xfId="1" applyNumberFormat="1" applyFont="1" applyBorder="1" applyAlignment="1">
      <alignment vertical="center"/>
    </xf>
    <xf numFmtId="164" fontId="0" fillId="0" borderId="0" xfId="0" applyNumberFormat="1" applyBorder="1" applyAlignment="1">
      <alignment vertical="center"/>
    </xf>
    <xf numFmtId="164" fontId="0" fillId="0" borderId="31" xfId="0" applyNumberFormat="1" applyBorder="1" applyAlignment="1">
      <alignment vertical="center"/>
    </xf>
    <xf numFmtId="0" fontId="2" fillId="0" borderId="12" xfId="0" applyFont="1" applyBorder="1" applyAlignment="1">
      <alignment vertical="center"/>
    </xf>
    <xf numFmtId="166" fontId="2" fillId="0" borderId="15" xfId="2" applyNumberFormat="1" applyFont="1" applyBorder="1" applyAlignment="1">
      <alignment vertical="center"/>
    </xf>
    <xf numFmtId="164" fontId="2" fillId="0" borderId="15" xfId="1" applyNumberFormat="1" applyFont="1" applyBorder="1" applyAlignment="1">
      <alignment vertical="center"/>
    </xf>
    <xf numFmtId="164" fontId="2" fillId="0" borderId="15" xfId="0" applyNumberFormat="1" applyFont="1" applyBorder="1" applyAlignment="1">
      <alignment vertical="center"/>
    </xf>
    <xf numFmtId="164" fontId="2" fillId="0" borderId="10" xfId="0" applyNumberFormat="1" applyFont="1" applyBorder="1" applyAlignment="1">
      <alignment vertical="center"/>
    </xf>
    <xf numFmtId="0" fontId="9" fillId="0" borderId="0" xfId="0" applyFont="1" applyAlignment="1">
      <alignment horizontal="center" vertical="center"/>
    </xf>
    <xf numFmtId="0" fontId="5" fillId="2" borderId="3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7" xfId="0" applyFont="1" applyFill="1" applyBorder="1" applyAlignment="1">
      <alignment horizontal="center" vertical="center"/>
    </xf>
  </cellXfs>
  <cellStyles count="4">
    <cellStyle name="Comma" xfId="2" builtinId="3"/>
    <cellStyle name="Currency" xfId="1"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16"/>
  <sheetViews>
    <sheetView topLeftCell="A10" workbookViewId="0">
      <selection activeCell="C18" sqref="C18"/>
    </sheetView>
  </sheetViews>
  <sheetFormatPr defaultRowHeight="15"/>
  <cols>
    <col min="1" max="1" width="16.42578125" style="3" customWidth="1"/>
    <col min="2" max="2" width="10.28515625" style="8" customWidth="1"/>
    <col min="3" max="3" width="62.5703125" style="3" customWidth="1"/>
    <col min="4" max="16384" width="9.140625" style="3"/>
  </cols>
  <sheetData>
    <row r="1" spans="1:3" ht="23.25">
      <c r="A1" s="71" t="s">
        <v>0</v>
      </c>
      <c r="B1" s="71"/>
      <c r="C1" s="71"/>
    </row>
    <row r="3" spans="1:3" s="7" customFormat="1" ht="30.75" thickBot="1">
      <c r="A3" s="5" t="s">
        <v>1</v>
      </c>
      <c r="B3" s="6" t="s">
        <v>21</v>
      </c>
      <c r="C3" s="5" t="s">
        <v>2</v>
      </c>
    </row>
    <row r="4" spans="1:3">
      <c r="A4" s="4" t="s">
        <v>3</v>
      </c>
      <c r="B4" s="8">
        <v>0</v>
      </c>
      <c r="C4" s="1"/>
    </row>
    <row r="5" spans="1:3">
      <c r="A5" s="4" t="s">
        <v>4</v>
      </c>
      <c r="B5" s="8">
        <v>0</v>
      </c>
      <c r="C5" s="1"/>
    </row>
    <row r="6" spans="1:3">
      <c r="A6" s="4" t="s">
        <v>5</v>
      </c>
      <c r="B6" s="8">
        <v>0</v>
      </c>
      <c r="C6" s="1"/>
    </row>
    <row r="7" spans="1:3" ht="60">
      <c r="A7" s="4" t="s">
        <v>6</v>
      </c>
      <c r="B7" s="8">
        <v>750</v>
      </c>
      <c r="C7" s="1" t="s">
        <v>7</v>
      </c>
    </row>
    <row r="8" spans="1:3" ht="60">
      <c r="A8" s="4" t="s">
        <v>8</v>
      </c>
      <c r="B8" s="8">
        <v>0</v>
      </c>
      <c r="C8" s="1" t="s">
        <v>9</v>
      </c>
    </row>
    <row r="9" spans="1:3" ht="360" customHeight="1">
      <c r="A9" s="4" t="s">
        <v>10</v>
      </c>
      <c r="B9" s="8" t="s">
        <v>11</v>
      </c>
      <c r="C9" s="1" t="s">
        <v>12</v>
      </c>
    </row>
    <row r="10" spans="1:3" ht="45">
      <c r="A10" s="4" t="s">
        <v>14</v>
      </c>
      <c r="B10" s="8" t="s">
        <v>22</v>
      </c>
      <c r="C10" s="1" t="s">
        <v>13</v>
      </c>
    </row>
    <row r="11" spans="1:3" ht="99" customHeight="1">
      <c r="A11" s="4" t="s">
        <v>15</v>
      </c>
      <c r="B11" s="8">
        <v>0</v>
      </c>
      <c r="C11" s="1" t="s">
        <v>20</v>
      </c>
    </row>
    <row r="12" spans="1:3" ht="195">
      <c r="A12" s="4" t="s">
        <v>16</v>
      </c>
      <c r="B12" s="8" t="s">
        <v>22</v>
      </c>
      <c r="C12" s="1" t="s">
        <v>23</v>
      </c>
    </row>
    <row r="13" spans="1:3">
      <c r="A13" s="4" t="s">
        <v>17</v>
      </c>
      <c r="B13" s="8">
        <v>0</v>
      </c>
      <c r="C13" s="1"/>
    </row>
    <row r="14" spans="1:3" ht="60">
      <c r="A14" s="4" t="s">
        <v>18</v>
      </c>
      <c r="B14" s="8" t="s">
        <v>22</v>
      </c>
      <c r="C14" s="1" t="s">
        <v>24</v>
      </c>
    </row>
    <row r="15" spans="1:3" ht="30">
      <c r="A15" s="4" t="s">
        <v>19</v>
      </c>
      <c r="B15" s="8" t="s">
        <v>11</v>
      </c>
      <c r="C15" s="1" t="s">
        <v>26</v>
      </c>
    </row>
    <row r="16" spans="1:3" ht="80.25" customHeight="1">
      <c r="A16" s="4" t="s">
        <v>25</v>
      </c>
      <c r="B16" s="8" t="s">
        <v>11</v>
      </c>
      <c r="C16" s="2" t="s">
        <v>66</v>
      </c>
    </row>
  </sheetData>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17"/>
  <sheetViews>
    <sheetView tabSelected="1" workbookViewId="0">
      <selection sqref="A1:L1"/>
    </sheetView>
  </sheetViews>
  <sheetFormatPr defaultRowHeight="15"/>
  <cols>
    <col min="1" max="1" width="17.42578125" style="3" customWidth="1"/>
    <col min="2" max="2" width="10.140625" style="9" bestFit="1" customWidth="1"/>
    <col min="3" max="3" width="14.42578125" style="9" customWidth="1"/>
    <col min="4" max="4" width="2.5703125" style="9" customWidth="1"/>
    <col min="5" max="6" width="14.42578125" style="9" customWidth="1"/>
    <col min="7" max="7" width="2.5703125" style="9" customWidth="1"/>
    <col min="8" max="8" width="10.7109375" style="9" bestFit="1" customWidth="1"/>
    <col min="9" max="9" width="14.42578125" style="3" customWidth="1"/>
    <col min="10" max="10" width="2.5703125" style="9" customWidth="1"/>
    <col min="11" max="11" width="10" style="3" bestFit="1" customWidth="1"/>
    <col min="12" max="12" width="12.42578125" style="3" customWidth="1"/>
    <col min="13" max="16384" width="9.140625" style="3"/>
  </cols>
  <sheetData>
    <row r="1" spans="1:12" ht="29.25" customHeight="1">
      <c r="A1" s="72" t="s">
        <v>52</v>
      </c>
      <c r="B1" s="73"/>
      <c r="C1" s="73"/>
      <c r="D1" s="73"/>
      <c r="E1" s="73"/>
      <c r="F1" s="73"/>
      <c r="G1" s="73"/>
      <c r="H1" s="73"/>
      <c r="I1" s="73"/>
      <c r="J1" s="73"/>
      <c r="K1" s="73"/>
      <c r="L1" s="74"/>
    </row>
    <row r="2" spans="1:12">
      <c r="A2" s="54"/>
      <c r="B2" s="55"/>
      <c r="C2" s="55"/>
      <c r="D2" s="55"/>
      <c r="E2" s="55"/>
      <c r="F2" s="55"/>
      <c r="G2" s="55"/>
      <c r="H2" s="55"/>
      <c r="I2" s="56"/>
      <c r="J2" s="55"/>
      <c r="K2" s="56"/>
      <c r="L2" s="57"/>
    </row>
    <row r="3" spans="1:12">
      <c r="A3" s="54"/>
      <c r="B3" s="55"/>
      <c r="C3" s="56"/>
      <c r="D3" s="56"/>
      <c r="E3" s="56"/>
      <c r="F3" s="55"/>
      <c r="G3" s="58" t="s">
        <v>65</v>
      </c>
      <c r="H3" s="11">
        <v>10000</v>
      </c>
      <c r="I3" s="56"/>
      <c r="J3" s="58"/>
      <c r="K3" s="56"/>
      <c r="L3" s="57"/>
    </row>
    <row r="4" spans="1:12">
      <c r="A4" s="54"/>
      <c r="B4" s="55"/>
      <c r="C4" s="55"/>
      <c r="D4" s="55"/>
      <c r="E4" s="55"/>
      <c r="F4" s="55"/>
      <c r="G4" s="55"/>
      <c r="H4" s="55"/>
      <c r="I4" s="56"/>
      <c r="J4" s="55"/>
      <c r="K4" s="56"/>
      <c r="L4" s="57"/>
    </row>
    <row r="5" spans="1:12" ht="45">
      <c r="A5" s="59" t="s">
        <v>27</v>
      </c>
      <c r="B5" s="60" t="s">
        <v>51</v>
      </c>
      <c r="C5" s="60" t="s">
        <v>53</v>
      </c>
      <c r="D5" s="60"/>
      <c r="E5" s="60" t="s">
        <v>33</v>
      </c>
      <c r="F5" s="60" t="s">
        <v>54</v>
      </c>
      <c r="G5" s="60"/>
      <c r="H5" s="60" t="s">
        <v>34</v>
      </c>
      <c r="I5" s="61" t="s">
        <v>55</v>
      </c>
      <c r="J5" s="60"/>
      <c r="K5" s="61" t="s">
        <v>57</v>
      </c>
      <c r="L5" s="62" t="s">
        <v>58</v>
      </c>
    </row>
    <row r="6" spans="1:12">
      <c r="A6" s="54" t="s">
        <v>49</v>
      </c>
      <c r="B6" s="55">
        <v>1124</v>
      </c>
      <c r="C6" s="63">
        <f t="shared" ref="C6:C16" si="0">$H$3*(B6/SUM($B$6:$B$16))</f>
        <v>2435.5362946912242</v>
      </c>
      <c r="D6" s="55"/>
      <c r="E6" s="55">
        <v>2509</v>
      </c>
      <c r="F6" s="63">
        <f t="shared" ref="F6:F16" si="1">$H$3*(E6/SUM($E$6:$E$16))</f>
        <v>2497.0143312101909</v>
      </c>
      <c r="G6" s="55"/>
      <c r="H6" s="55">
        <v>5814.64</v>
      </c>
      <c r="I6" s="63">
        <f t="shared" ref="I6:I16" si="2">$H$3*(H6/SUM($H$6:$H$16))</f>
        <v>2352.3338700411837</v>
      </c>
      <c r="J6" s="55"/>
      <c r="K6" s="64">
        <f>AVERAGE(C6, F6, I6)</f>
        <v>2428.2948319808661</v>
      </c>
      <c r="L6" s="65">
        <f>K6-1500</f>
        <v>928.29483198086609</v>
      </c>
    </row>
    <row r="7" spans="1:12">
      <c r="A7" s="54" t="s">
        <v>43</v>
      </c>
      <c r="B7" s="55">
        <v>684</v>
      </c>
      <c r="C7" s="63">
        <f t="shared" si="0"/>
        <v>1482.1235102925243</v>
      </c>
      <c r="D7" s="55"/>
      <c r="E7" s="55">
        <v>1252</v>
      </c>
      <c r="F7" s="63">
        <f t="shared" si="1"/>
        <v>1246.0191082802548</v>
      </c>
      <c r="G7" s="55"/>
      <c r="H7" s="55">
        <v>3193.75</v>
      </c>
      <c r="I7" s="63">
        <f t="shared" si="2"/>
        <v>1292.043238694748</v>
      </c>
      <c r="J7" s="55"/>
      <c r="K7" s="64">
        <f t="shared" ref="K7:K17" si="3">AVERAGE(C7, F7, I7)</f>
        <v>1340.0619524225092</v>
      </c>
      <c r="L7" s="65">
        <f t="shared" ref="L7:L16" si="4">K7-1500</f>
        <v>-159.93804757749081</v>
      </c>
    </row>
    <row r="8" spans="1:12">
      <c r="A8" s="54" t="s">
        <v>39</v>
      </c>
      <c r="B8" s="55">
        <v>600</v>
      </c>
      <c r="C8" s="63">
        <f t="shared" si="0"/>
        <v>1300.1083423618634</v>
      </c>
      <c r="D8" s="55"/>
      <c r="E8" s="55">
        <v>1287</v>
      </c>
      <c r="F8" s="63">
        <f t="shared" si="1"/>
        <v>1280.8519108280257</v>
      </c>
      <c r="G8" s="55"/>
      <c r="H8" s="55">
        <v>3191.0699999999997</v>
      </c>
      <c r="I8" s="63">
        <f t="shared" si="2"/>
        <v>1290.9590348967984</v>
      </c>
      <c r="J8" s="55"/>
      <c r="K8" s="64">
        <f t="shared" si="3"/>
        <v>1290.6397626955625</v>
      </c>
      <c r="L8" s="65">
        <f t="shared" si="4"/>
        <v>-209.36023730443753</v>
      </c>
    </row>
    <row r="9" spans="1:12">
      <c r="A9" s="54" t="s">
        <v>46</v>
      </c>
      <c r="B9" s="55">
        <v>495</v>
      </c>
      <c r="C9" s="63">
        <f t="shared" si="0"/>
        <v>1072.5893824485374</v>
      </c>
      <c r="D9" s="55"/>
      <c r="E9" s="55">
        <v>1021</v>
      </c>
      <c r="F9" s="63">
        <f t="shared" si="1"/>
        <v>1016.1226114649681</v>
      </c>
      <c r="G9" s="55"/>
      <c r="H9" s="55">
        <v>2555.11</v>
      </c>
      <c r="I9" s="63">
        <f t="shared" si="2"/>
        <v>1033.6790918579532</v>
      </c>
      <c r="J9" s="55"/>
      <c r="K9" s="64">
        <f t="shared" si="3"/>
        <v>1040.7970285904862</v>
      </c>
      <c r="L9" s="65">
        <f t="shared" si="4"/>
        <v>-459.20297140951379</v>
      </c>
    </row>
    <row r="10" spans="1:12">
      <c r="A10" s="54" t="s">
        <v>40</v>
      </c>
      <c r="B10" s="55">
        <v>478</v>
      </c>
      <c r="C10" s="63">
        <f t="shared" si="0"/>
        <v>1035.7529794149514</v>
      </c>
      <c r="D10" s="55"/>
      <c r="E10" s="55">
        <v>1211</v>
      </c>
      <c r="F10" s="63">
        <f t="shared" si="1"/>
        <v>1205.2149681528663</v>
      </c>
      <c r="G10" s="55"/>
      <c r="H10" s="55">
        <v>3109.7</v>
      </c>
      <c r="I10" s="63">
        <f t="shared" si="2"/>
        <v>1258.0405039120337</v>
      </c>
      <c r="J10" s="55"/>
      <c r="K10" s="64">
        <f t="shared" si="3"/>
        <v>1166.3361504932839</v>
      </c>
      <c r="L10" s="65">
        <f t="shared" si="4"/>
        <v>-333.66384950671613</v>
      </c>
    </row>
    <row r="11" spans="1:12">
      <c r="A11" s="54" t="s">
        <v>56</v>
      </c>
      <c r="B11" s="55">
        <v>354</v>
      </c>
      <c r="C11" s="63">
        <f t="shared" si="0"/>
        <v>767.06392199349955</v>
      </c>
      <c r="D11" s="55"/>
      <c r="E11" s="55">
        <v>975</v>
      </c>
      <c r="F11" s="63">
        <f t="shared" si="1"/>
        <v>970.34235668789813</v>
      </c>
      <c r="G11" s="55"/>
      <c r="H11" s="55">
        <v>2192.7600000000002</v>
      </c>
      <c r="I11" s="63">
        <f t="shared" si="2"/>
        <v>887.08907462396746</v>
      </c>
      <c r="J11" s="55"/>
      <c r="K11" s="64">
        <f t="shared" si="3"/>
        <v>874.83178443512168</v>
      </c>
      <c r="L11" s="65">
        <f t="shared" si="4"/>
        <v>-625.16821556487832</v>
      </c>
    </row>
    <row r="12" spans="1:12">
      <c r="A12" s="54" t="s">
        <v>44</v>
      </c>
      <c r="B12" s="55">
        <v>270</v>
      </c>
      <c r="C12" s="63">
        <f t="shared" si="0"/>
        <v>585.04875406283861</v>
      </c>
      <c r="D12" s="55"/>
      <c r="E12" s="55">
        <v>599</v>
      </c>
      <c r="F12" s="63">
        <f t="shared" si="1"/>
        <v>596.13853503184714</v>
      </c>
      <c r="G12" s="55"/>
      <c r="H12" s="55">
        <v>1659.23</v>
      </c>
      <c r="I12" s="63">
        <f t="shared" si="2"/>
        <v>671.2475625642229</v>
      </c>
      <c r="J12" s="55"/>
      <c r="K12" s="64">
        <f t="shared" si="3"/>
        <v>617.47828388630285</v>
      </c>
      <c r="L12" s="65">
        <f t="shared" si="4"/>
        <v>-882.52171611369715</v>
      </c>
    </row>
    <row r="13" spans="1:12">
      <c r="A13" s="54" t="s">
        <v>42</v>
      </c>
      <c r="B13" s="55">
        <v>245</v>
      </c>
      <c r="C13" s="63">
        <f t="shared" si="0"/>
        <v>530.87757313109421</v>
      </c>
      <c r="D13" s="55"/>
      <c r="E13" s="55">
        <v>497</v>
      </c>
      <c r="F13" s="63">
        <f t="shared" si="1"/>
        <v>494.62579617834393</v>
      </c>
      <c r="G13" s="55"/>
      <c r="H13" s="55">
        <v>1071.6499999999999</v>
      </c>
      <c r="I13" s="63">
        <f t="shared" si="2"/>
        <v>433.53992540030583</v>
      </c>
      <c r="J13" s="55"/>
      <c r="K13" s="64">
        <f t="shared" si="3"/>
        <v>486.34776490324793</v>
      </c>
      <c r="L13" s="65">
        <f t="shared" si="4"/>
        <v>-1013.6522350967521</v>
      </c>
    </row>
    <row r="14" spans="1:12">
      <c r="A14" s="54" t="s">
        <v>41</v>
      </c>
      <c r="B14" s="55">
        <v>171</v>
      </c>
      <c r="C14" s="63">
        <f t="shared" si="0"/>
        <v>370.53087757313108</v>
      </c>
      <c r="D14" s="55"/>
      <c r="E14" s="55">
        <v>273</v>
      </c>
      <c r="F14" s="63">
        <f t="shared" si="1"/>
        <v>271.69585987261149</v>
      </c>
      <c r="G14" s="55"/>
      <c r="H14" s="55">
        <v>756.21</v>
      </c>
      <c r="I14" s="63">
        <f t="shared" si="2"/>
        <v>305.92752016699978</v>
      </c>
      <c r="J14" s="55"/>
      <c r="K14" s="64">
        <f t="shared" si="3"/>
        <v>316.05141920424745</v>
      </c>
      <c r="L14" s="65">
        <f t="shared" si="4"/>
        <v>-1183.9485807957526</v>
      </c>
    </row>
    <row r="15" spans="1:12">
      <c r="A15" s="54" t="s">
        <v>38</v>
      </c>
      <c r="B15" s="55">
        <v>133</v>
      </c>
      <c r="C15" s="63">
        <f t="shared" si="0"/>
        <v>288.19068255687972</v>
      </c>
      <c r="D15" s="55"/>
      <c r="E15" s="55">
        <v>290</v>
      </c>
      <c r="F15" s="63">
        <f t="shared" si="1"/>
        <v>288.61464968152865</v>
      </c>
      <c r="G15" s="55"/>
      <c r="H15" s="55">
        <v>803.3</v>
      </c>
      <c r="I15" s="63">
        <f t="shared" si="2"/>
        <v>324.97795182575061</v>
      </c>
      <c r="J15" s="55"/>
      <c r="K15" s="64">
        <f t="shared" si="3"/>
        <v>300.59442802138636</v>
      </c>
      <c r="L15" s="65">
        <f t="shared" si="4"/>
        <v>-1199.4055719786136</v>
      </c>
    </row>
    <row r="16" spans="1:12">
      <c r="A16" s="54" t="s">
        <v>45</v>
      </c>
      <c r="B16" s="55">
        <v>61</v>
      </c>
      <c r="C16" s="63">
        <f t="shared" si="0"/>
        <v>132.17768147345612</v>
      </c>
      <c r="D16" s="55"/>
      <c r="E16" s="55">
        <v>134</v>
      </c>
      <c r="F16" s="63">
        <f t="shared" si="1"/>
        <v>133.35987261146497</v>
      </c>
      <c r="G16" s="55"/>
      <c r="H16" s="55">
        <v>371.18</v>
      </c>
      <c r="I16" s="63">
        <f t="shared" si="2"/>
        <v>150.16222601603653</v>
      </c>
      <c r="J16" s="55"/>
      <c r="K16" s="64">
        <f t="shared" si="3"/>
        <v>138.56659336698587</v>
      </c>
      <c r="L16" s="65">
        <f t="shared" si="4"/>
        <v>-1361.4334066330141</v>
      </c>
    </row>
    <row r="17" spans="1:12" s="10" customFormat="1">
      <c r="A17" s="66" t="s">
        <v>50</v>
      </c>
      <c r="B17" s="67">
        <f>SUM(B6:B16)</f>
        <v>4615</v>
      </c>
      <c r="C17" s="68">
        <f>SUM(C6:C16)</f>
        <v>10000.000000000002</v>
      </c>
      <c r="D17" s="67"/>
      <c r="E17" s="67">
        <f>SUM(E6:E16)</f>
        <v>10048</v>
      </c>
      <c r="F17" s="68">
        <f>SUM(F6:F16)</f>
        <v>10000</v>
      </c>
      <c r="G17" s="67"/>
      <c r="H17" s="67">
        <f>SUM(H6:H16)</f>
        <v>24718.6</v>
      </c>
      <c r="I17" s="68">
        <f>SUM(I6:I16)</f>
        <v>10000.000000000002</v>
      </c>
      <c r="J17" s="67"/>
      <c r="K17" s="69">
        <f t="shared" si="3"/>
        <v>10000</v>
      </c>
      <c r="L17" s="70">
        <f>K17-(1500*11)</f>
        <v>-6500</v>
      </c>
    </row>
  </sheetData>
  <sortState ref="A6:I16">
    <sortCondition descending="1" ref="C6:C16"/>
  </sortState>
  <mergeCells count="1">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19"/>
  <sheetViews>
    <sheetView workbookViewId="0">
      <selection activeCell="G30" sqref="G30"/>
    </sheetView>
  </sheetViews>
  <sheetFormatPr defaultRowHeight="20.100000000000001" customHeight="1"/>
  <cols>
    <col min="1" max="1" width="17" style="31" customWidth="1"/>
    <col min="2" max="2" width="6.85546875" style="31" bestFit="1" customWidth="1"/>
    <col min="3" max="3" width="11" style="50" bestFit="1" customWidth="1"/>
    <col min="4" max="6" width="11.5703125" style="50" bestFit="1" customWidth="1"/>
    <col min="7" max="7" width="11.7109375" style="51" bestFit="1" customWidth="1"/>
    <col min="8" max="9" width="9.28515625" style="51" bestFit="1" customWidth="1"/>
    <col min="10" max="11" width="9.28515625" style="31" bestFit="1" customWidth="1"/>
    <col min="12" max="12" width="13.7109375" style="31" hidden="1" customWidth="1"/>
    <col min="13" max="13" width="13.7109375" style="31" customWidth="1"/>
    <col min="14" max="256" width="9.140625" style="31"/>
    <col min="257" max="257" width="17" style="31" customWidth="1"/>
    <col min="258" max="258" width="6.85546875" style="31" bestFit="1" customWidth="1"/>
    <col min="259" max="259" width="11" style="31" bestFit="1" customWidth="1"/>
    <col min="260" max="262" width="11.5703125" style="31" bestFit="1" customWidth="1"/>
    <col min="263" max="263" width="11.7109375" style="31" bestFit="1" customWidth="1"/>
    <col min="264" max="267" width="9.28515625" style="31" bestFit="1" customWidth="1"/>
    <col min="268" max="268" width="0" style="31" hidden="1" customWidth="1"/>
    <col min="269" max="269" width="13.7109375" style="31" customWidth="1"/>
    <col min="270" max="512" width="9.140625" style="31"/>
    <col min="513" max="513" width="17" style="31" customWidth="1"/>
    <col min="514" max="514" width="6.85546875" style="31" bestFit="1" customWidth="1"/>
    <col min="515" max="515" width="11" style="31" bestFit="1" customWidth="1"/>
    <col min="516" max="518" width="11.5703125" style="31" bestFit="1" customWidth="1"/>
    <col min="519" max="519" width="11.7109375" style="31" bestFit="1" customWidth="1"/>
    <col min="520" max="523" width="9.28515625" style="31" bestFit="1" customWidth="1"/>
    <col min="524" max="524" width="0" style="31" hidden="1" customWidth="1"/>
    <col min="525" max="525" width="13.7109375" style="31" customWidth="1"/>
    <col min="526" max="768" width="9.140625" style="31"/>
    <col min="769" max="769" width="17" style="31" customWidth="1"/>
    <col min="770" max="770" width="6.85546875" style="31" bestFit="1" customWidth="1"/>
    <col min="771" max="771" width="11" style="31" bestFit="1" customWidth="1"/>
    <col min="772" max="774" width="11.5703125" style="31" bestFit="1" customWidth="1"/>
    <col min="775" max="775" width="11.7109375" style="31" bestFit="1" customWidth="1"/>
    <col min="776" max="779" width="9.28515625" style="31" bestFit="1" customWidth="1"/>
    <col min="780" max="780" width="0" style="31" hidden="1" customWidth="1"/>
    <col min="781" max="781" width="13.7109375" style="31" customWidth="1"/>
    <col min="782" max="1024" width="9.140625" style="31"/>
    <col min="1025" max="1025" width="17" style="31" customWidth="1"/>
    <col min="1026" max="1026" width="6.85546875" style="31" bestFit="1" customWidth="1"/>
    <col min="1027" max="1027" width="11" style="31" bestFit="1" customWidth="1"/>
    <col min="1028" max="1030" width="11.5703125" style="31" bestFit="1" customWidth="1"/>
    <col min="1031" max="1031" width="11.7109375" style="31" bestFit="1" customWidth="1"/>
    <col min="1032" max="1035" width="9.28515625" style="31" bestFit="1" customWidth="1"/>
    <col min="1036" max="1036" width="0" style="31" hidden="1" customWidth="1"/>
    <col min="1037" max="1037" width="13.7109375" style="31" customWidth="1"/>
    <col min="1038" max="1280" width="9.140625" style="31"/>
    <col min="1281" max="1281" width="17" style="31" customWidth="1"/>
    <col min="1282" max="1282" width="6.85546875" style="31" bestFit="1" customWidth="1"/>
    <col min="1283" max="1283" width="11" style="31" bestFit="1" customWidth="1"/>
    <col min="1284" max="1286" width="11.5703125" style="31" bestFit="1" customWidth="1"/>
    <col min="1287" max="1287" width="11.7109375" style="31" bestFit="1" customWidth="1"/>
    <col min="1288" max="1291" width="9.28515625" style="31" bestFit="1" customWidth="1"/>
    <col min="1292" max="1292" width="0" style="31" hidden="1" customWidth="1"/>
    <col min="1293" max="1293" width="13.7109375" style="31" customWidth="1"/>
    <col min="1294" max="1536" width="9.140625" style="31"/>
    <col min="1537" max="1537" width="17" style="31" customWidth="1"/>
    <col min="1538" max="1538" width="6.85546875" style="31" bestFit="1" customWidth="1"/>
    <col min="1539" max="1539" width="11" style="31" bestFit="1" customWidth="1"/>
    <col min="1540" max="1542" width="11.5703125" style="31" bestFit="1" customWidth="1"/>
    <col min="1543" max="1543" width="11.7109375" style="31" bestFit="1" customWidth="1"/>
    <col min="1544" max="1547" width="9.28515625" style="31" bestFit="1" customWidth="1"/>
    <col min="1548" max="1548" width="0" style="31" hidden="1" customWidth="1"/>
    <col min="1549" max="1549" width="13.7109375" style="31" customWidth="1"/>
    <col min="1550" max="1792" width="9.140625" style="31"/>
    <col min="1793" max="1793" width="17" style="31" customWidth="1"/>
    <col min="1794" max="1794" width="6.85546875" style="31" bestFit="1" customWidth="1"/>
    <col min="1795" max="1795" width="11" style="31" bestFit="1" customWidth="1"/>
    <col min="1796" max="1798" width="11.5703125" style="31" bestFit="1" customWidth="1"/>
    <col min="1799" max="1799" width="11.7109375" style="31" bestFit="1" customWidth="1"/>
    <col min="1800" max="1803" width="9.28515625" style="31" bestFit="1" customWidth="1"/>
    <col min="1804" max="1804" width="0" style="31" hidden="1" customWidth="1"/>
    <col min="1805" max="1805" width="13.7109375" style="31" customWidth="1"/>
    <col min="1806" max="2048" width="9.140625" style="31"/>
    <col min="2049" max="2049" width="17" style="31" customWidth="1"/>
    <col min="2050" max="2050" width="6.85546875" style="31" bestFit="1" customWidth="1"/>
    <col min="2051" max="2051" width="11" style="31" bestFit="1" customWidth="1"/>
    <col min="2052" max="2054" width="11.5703125" style="31" bestFit="1" customWidth="1"/>
    <col min="2055" max="2055" width="11.7109375" style="31" bestFit="1" customWidth="1"/>
    <col min="2056" max="2059" width="9.28515625" style="31" bestFit="1" customWidth="1"/>
    <col min="2060" max="2060" width="0" style="31" hidden="1" customWidth="1"/>
    <col min="2061" max="2061" width="13.7109375" style="31" customWidth="1"/>
    <col min="2062" max="2304" width="9.140625" style="31"/>
    <col min="2305" max="2305" width="17" style="31" customWidth="1"/>
    <col min="2306" max="2306" width="6.85546875" style="31" bestFit="1" customWidth="1"/>
    <col min="2307" max="2307" width="11" style="31" bestFit="1" customWidth="1"/>
    <col min="2308" max="2310" width="11.5703125" style="31" bestFit="1" customWidth="1"/>
    <col min="2311" max="2311" width="11.7109375" style="31" bestFit="1" customWidth="1"/>
    <col min="2312" max="2315" width="9.28515625" style="31" bestFit="1" customWidth="1"/>
    <col min="2316" max="2316" width="0" style="31" hidden="1" customWidth="1"/>
    <col min="2317" max="2317" width="13.7109375" style="31" customWidth="1"/>
    <col min="2318" max="2560" width="9.140625" style="31"/>
    <col min="2561" max="2561" width="17" style="31" customWidth="1"/>
    <col min="2562" max="2562" width="6.85546875" style="31" bestFit="1" customWidth="1"/>
    <col min="2563" max="2563" width="11" style="31" bestFit="1" customWidth="1"/>
    <col min="2564" max="2566" width="11.5703125" style="31" bestFit="1" customWidth="1"/>
    <col min="2567" max="2567" width="11.7109375" style="31" bestFit="1" customWidth="1"/>
    <col min="2568" max="2571" width="9.28515625" style="31" bestFit="1" customWidth="1"/>
    <col min="2572" max="2572" width="0" style="31" hidden="1" customWidth="1"/>
    <col min="2573" max="2573" width="13.7109375" style="31" customWidth="1"/>
    <col min="2574" max="2816" width="9.140625" style="31"/>
    <col min="2817" max="2817" width="17" style="31" customWidth="1"/>
    <col min="2818" max="2818" width="6.85546875" style="31" bestFit="1" customWidth="1"/>
    <col min="2819" max="2819" width="11" style="31" bestFit="1" customWidth="1"/>
    <col min="2820" max="2822" width="11.5703125" style="31" bestFit="1" customWidth="1"/>
    <col min="2823" max="2823" width="11.7109375" style="31" bestFit="1" customWidth="1"/>
    <col min="2824" max="2827" width="9.28515625" style="31" bestFit="1" customWidth="1"/>
    <col min="2828" max="2828" width="0" style="31" hidden="1" customWidth="1"/>
    <col min="2829" max="2829" width="13.7109375" style="31" customWidth="1"/>
    <col min="2830" max="3072" width="9.140625" style="31"/>
    <col min="3073" max="3073" width="17" style="31" customWidth="1"/>
    <col min="3074" max="3074" width="6.85546875" style="31" bestFit="1" customWidth="1"/>
    <col min="3075" max="3075" width="11" style="31" bestFit="1" customWidth="1"/>
    <col min="3076" max="3078" width="11.5703125" style="31" bestFit="1" customWidth="1"/>
    <col min="3079" max="3079" width="11.7109375" style="31" bestFit="1" customWidth="1"/>
    <col min="3080" max="3083" width="9.28515625" style="31" bestFit="1" customWidth="1"/>
    <col min="3084" max="3084" width="0" style="31" hidden="1" customWidth="1"/>
    <col min="3085" max="3085" width="13.7109375" style="31" customWidth="1"/>
    <col min="3086" max="3328" width="9.140625" style="31"/>
    <col min="3329" max="3329" width="17" style="31" customWidth="1"/>
    <col min="3330" max="3330" width="6.85546875" style="31" bestFit="1" customWidth="1"/>
    <col min="3331" max="3331" width="11" style="31" bestFit="1" customWidth="1"/>
    <col min="3332" max="3334" width="11.5703125" style="31" bestFit="1" customWidth="1"/>
    <col min="3335" max="3335" width="11.7109375" style="31" bestFit="1" customWidth="1"/>
    <col min="3336" max="3339" width="9.28515625" style="31" bestFit="1" customWidth="1"/>
    <col min="3340" max="3340" width="0" style="31" hidden="1" customWidth="1"/>
    <col min="3341" max="3341" width="13.7109375" style="31" customWidth="1"/>
    <col min="3342" max="3584" width="9.140625" style="31"/>
    <col min="3585" max="3585" width="17" style="31" customWidth="1"/>
    <col min="3586" max="3586" width="6.85546875" style="31" bestFit="1" customWidth="1"/>
    <col min="3587" max="3587" width="11" style="31" bestFit="1" customWidth="1"/>
    <col min="3588" max="3590" width="11.5703125" style="31" bestFit="1" customWidth="1"/>
    <col min="3591" max="3591" width="11.7109375" style="31" bestFit="1" customWidth="1"/>
    <col min="3592" max="3595" width="9.28515625" style="31" bestFit="1" customWidth="1"/>
    <col min="3596" max="3596" width="0" style="31" hidden="1" customWidth="1"/>
    <col min="3597" max="3597" width="13.7109375" style="31" customWidth="1"/>
    <col min="3598" max="3840" width="9.140625" style="31"/>
    <col min="3841" max="3841" width="17" style="31" customWidth="1"/>
    <col min="3842" max="3842" width="6.85546875" style="31" bestFit="1" customWidth="1"/>
    <col min="3843" max="3843" width="11" style="31" bestFit="1" customWidth="1"/>
    <col min="3844" max="3846" width="11.5703125" style="31" bestFit="1" customWidth="1"/>
    <col min="3847" max="3847" width="11.7109375" style="31" bestFit="1" customWidth="1"/>
    <col min="3848" max="3851" width="9.28515625" style="31" bestFit="1" customWidth="1"/>
    <col min="3852" max="3852" width="0" style="31" hidden="1" customWidth="1"/>
    <col min="3853" max="3853" width="13.7109375" style="31" customWidth="1"/>
    <col min="3854" max="4096" width="9.140625" style="31"/>
    <col min="4097" max="4097" width="17" style="31" customWidth="1"/>
    <col min="4098" max="4098" width="6.85546875" style="31" bestFit="1" customWidth="1"/>
    <col min="4099" max="4099" width="11" style="31" bestFit="1" customWidth="1"/>
    <col min="4100" max="4102" width="11.5703125" style="31" bestFit="1" customWidth="1"/>
    <col min="4103" max="4103" width="11.7109375" style="31" bestFit="1" customWidth="1"/>
    <col min="4104" max="4107" width="9.28515625" style="31" bestFit="1" customWidth="1"/>
    <col min="4108" max="4108" width="0" style="31" hidden="1" customWidth="1"/>
    <col min="4109" max="4109" width="13.7109375" style="31" customWidth="1"/>
    <col min="4110" max="4352" width="9.140625" style="31"/>
    <col min="4353" max="4353" width="17" style="31" customWidth="1"/>
    <col min="4354" max="4354" width="6.85546875" style="31" bestFit="1" customWidth="1"/>
    <col min="4355" max="4355" width="11" style="31" bestFit="1" customWidth="1"/>
    <col min="4356" max="4358" width="11.5703125" style="31" bestFit="1" customWidth="1"/>
    <col min="4359" max="4359" width="11.7109375" style="31" bestFit="1" customWidth="1"/>
    <col min="4360" max="4363" width="9.28515625" style="31" bestFit="1" customWidth="1"/>
    <col min="4364" max="4364" width="0" style="31" hidden="1" customWidth="1"/>
    <col min="4365" max="4365" width="13.7109375" style="31" customWidth="1"/>
    <col min="4366" max="4608" width="9.140625" style="31"/>
    <col min="4609" max="4609" width="17" style="31" customWidth="1"/>
    <col min="4610" max="4610" width="6.85546875" style="31" bestFit="1" customWidth="1"/>
    <col min="4611" max="4611" width="11" style="31" bestFit="1" customWidth="1"/>
    <col min="4612" max="4614" width="11.5703125" style="31" bestFit="1" customWidth="1"/>
    <col min="4615" max="4615" width="11.7109375" style="31" bestFit="1" customWidth="1"/>
    <col min="4616" max="4619" width="9.28515625" style="31" bestFit="1" customWidth="1"/>
    <col min="4620" max="4620" width="0" style="31" hidden="1" customWidth="1"/>
    <col min="4621" max="4621" width="13.7109375" style="31" customWidth="1"/>
    <col min="4622" max="4864" width="9.140625" style="31"/>
    <col min="4865" max="4865" width="17" style="31" customWidth="1"/>
    <col min="4866" max="4866" width="6.85546875" style="31" bestFit="1" customWidth="1"/>
    <col min="4867" max="4867" width="11" style="31" bestFit="1" customWidth="1"/>
    <col min="4868" max="4870" width="11.5703125" style="31" bestFit="1" customWidth="1"/>
    <col min="4871" max="4871" width="11.7109375" style="31" bestFit="1" customWidth="1"/>
    <col min="4872" max="4875" width="9.28515625" style="31" bestFit="1" customWidth="1"/>
    <col min="4876" max="4876" width="0" style="31" hidden="1" customWidth="1"/>
    <col min="4877" max="4877" width="13.7109375" style="31" customWidth="1"/>
    <col min="4878" max="5120" width="9.140625" style="31"/>
    <col min="5121" max="5121" width="17" style="31" customWidth="1"/>
    <col min="5122" max="5122" width="6.85546875" style="31" bestFit="1" customWidth="1"/>
    <col min="5123" max="5123" width="11" style="31" bestFit="1" customWidth="1"/>
    <col min="5124" max="5126" width="11.5703125" style="31" bestFit="1" customWidth="1"/>
    <col min="5127" max="5127" width="11.7109375" style="31" bestFit="1" customWidth="1"/>
    <col min="5128" max="5131" width="9.28515625" style="31" bestFit="1" customWidth="1"/>
    <col min="5132" max="5132" width="0" style="31" hidden="1" customWidth="1"/>
    <col min="5133" max="5133" width="13.7109375" style="31" customWidth="1"/>
    <col min="5134" max="5376" width="9.140625" style="31"/>
    <col min="5377" max="5377" width="17" style="31" customWidth="1"/>
    <col min="5378" max="5378" width="6.85546875" style="31" bestFit="1" customWidth="1"/>
    <col min="5379" max="5379" width="11" style="31" bestFit="1" customWidth="1"/>
    <col min="5380" max="5382" width="11.5703125" style="31" bestFit="1" customWidth="1"/>
    <col min="5383" max="5383" width="11.7109375" style="31" bestFit="1" customWidth="1"/>
    <col min="5384" max="5387" width="9.28515625" style="31" bestFit="1" customWidth="1"/>
    <col min="5388" max="5388" width="0" style="31" hidden="1" customWidth="1"/>
    <col min="5389" max="5389" width="13.7109375" style="31" customWidth="1"/>
    <col min="5390" max="5632" width="9.140625" style="31"/>
    <col min="5633" max="5633" width="17" style="31" customWidth="1"/>
    <col min="5634" max="5634" width="6.85546875" style="31" bestFit="1" customWidth="1"/>
    <col min="5635" max="5635" width="11" style="31" bestFit="1" customWidth="1"/>
    <col min="5636" max="5638" width="11.5703125" style="31" bestFit="1" customWidth="1"/>
    <col min="5639" max="5639" width="11.7109375" style="31" bestFit="1" customWidth="1"/>
    <col min="5640" max="5643" width="9.28515625" style="31" bestFit="1" customWidth="1"/>
    <col min="5644" max="5644" width="0" style="31" hidden="1" customWidth="1"/>
    <col min="5645" max="5645" width="13.7109375" style="31" customWidth="1"/>
    <col min="5646" max="5888" width="9.140625" style="31"/>
    <col min="5889" max="5889" width="17" style="31" customWidth="1"/>
    <col min="5890" max="5890" width="6.85546875" style="31" bestFit="1" customWidth="1"/>
    <col min="5891" max="5891" width="11" style="31" bestFit="1" customWidth="1"/>
    <col min="5892" max="5894" width="11.5703125" style="31" bestFit="1" customWidth="1"/>
    <col min="5895" max="5895" width="11.7109375" style="31" bestFit="1" customWidth="1"/>
    <col min="5896" max="5899" width="9.28515625" style="31" bestFit="1" customWidth="1"/>
    <col min="5900" max="5900" width="0" style="31" hidden="1" customWidth="1"/>
    <col min="5901" max="5901" width="13.7109375" style="31" customWidth="1"/>
    <col min="5902" max="6144" width="9.140625" style="31"/>
    <col min="6145" max="6145" width="17" style="31" customWidth="1"/>
    <col min="6146" max="6146" width="6.85546875" style="31" bestFit="1" customWidth="1"/>
    <col min="6147" max="6147" width="11" style="31" bestFit="1" customWidth="1"/>
    <col min="6148" max="6150" width="11.5703125" style="31" bestFit="1" customWidth="1"/>
    <col min="6151" max="6151" width="11.7109375" style="31" bestFit="1" customWidth="1"/>
    <col min="6152" max="6155" width="9.28515625" style="31" bestFit="1" customWidth="1"/>
    <col min="6156" max="6156" width="0" style="31" hidden="1" customWidth="1"/>
    <col min="6157" max="6157" width="13.7109375" style="31" customWidth="1"/>
    <col min="6158" max="6400" width="9.140625" style="31"/>
    <col min="6401" max="6401" width="17" style="31" customWidth="1"/>
    <col min="6402" max="6402" width="6.85546875" style="31" bestFit="1" customWidth="1"/>
    <col min="6403" max="6403" width="11" style="31" bestFit="1" customWidth="1"/>
    <col min="6404" max="6406" width="11.5703125" style="31" bestFit="1" customWidth="1"/>
    <col min="6407" max="6407" width="11.7109375" style="31" bestFit="1" customWidth="1"/>
    <col min="6408" max="6411" width="9.28515625" style="31" bestFit="1" customWidth="1"/>
    <col min="6412" max="6412" width="0" style="31" hidden="1" customWidth="1"/>
    <col min="6413" max="6413" width="13.7109375" style="31" customWidth="1"/>
    <col min="6414" max="6656" width="9.140625" style="31"/>
    <col min="6657" max="6657" width="17" style="31" customWidth="1"/>
    <col min="6658" max="6658" width="6.85546875" style="31" bestFit="1" customWidth="1"/>
    <col min="6659" max="6659" width="11" style="31" bestFit="1" customWidth="1"/>
    <col min="6660" max="6662" width="11.5703125" style="31" bestFit="1" customWidth="1"/>
    <col min="6663" max="6663" width="11.7109375" style="31" bestFit="1" customWidth="1"/>
    <col min="6664" max="6667" width="9.28515625" style="31" bestFit="1" customWidth="1"/>
    <col min="6668" max="6668" width="0" style="31" hidden="1" customWidth="1"/>
    <col min="6669" max="6669" width="13.7109375" style="31" customWidth="1"/>
    <col min="6670" max="6912" width="9.140625" style="31"/>
    <col min="6913" max="6913" width="17" style="31" customWidth="1"/>
    <col min="6914" max="6914" width="6.85546875" style="31" bestFit="1" customWidth="1"/>
    <col min="6915" max="6915" width="11" style="31" bestFit="1" customWidth="1"/>
    <col min="6916" max="6918" width="11.5703125" style="31" bestFit="1" customWidth="1"/>
    <col min="6919" max="6919" width="11.7109375" style="31" bestFit="1" customWidth="1"/>
    <col min="6920" max="6923" width="9.28515625" style="31" bestFit="1" customWidth="1"/>
    <col min="6924" max="6924" width="0" style="31" hidden="1" customWidth="1"/>
    <col min="6925" max="6925" width="13.7109375" style="31" customWidth="1"/>
    <col min="6926" max="7168" width="9.140625" style="31"/>
    <col min="7169" max="7169" width="17" style="31" customWidth="1"/>
    <col min="7170" max="7170" width="6.85546875" style="31" bestFit="1" customWidth="1"/>
    <col min="7171" max="7171" width="11" style="31" bestFit="1" customWidth="1"/>
    <col min="7172" max="7174" width="11.5703125" style="31" bestFit="1" customWidth="1"/>
    <col min="7175" max="7175" width="11.7109375" style="31" bestFit="1" customWidth="1"/>
    <col min="7176" max="7179" width="9.28515625" style="31" bestFit="1" customWidth="1"/>
    <col min="7180" max="7180" width="0" style="31" hidden="1" customWidth="1"/>
    <col min="7181" max="7181" width="13.7109375" style="31" customWidth="1"/>
    <col min="7182" max="7424" width="9.140625" style="31"/>
    <col min="7425" max="7425" width="17" style="31" customWidth="1"/>
    <col min="7426" max="7426" width="6.85546875" style="31" bestFit="1" customWidth="1"/>
    <col min="7427" max="7427" width="11" style="31" bestFit="1" customWidth="1"/>
    <col min="7428" max="7430" width="11.5703125" style="31" bestFit="1" customWidth="1"/>
    <col min="7431" max="7431" width="11.7109375" style="31" bestFit="1" customWidth="1"/>
    <col min="7432" max="7435" width="9.28515625" style="31" bestFit="1" customWidth="1"/>
    <col min="7436" max="7436" width="0" style="31" hidden="1" customWidth="1"/>
    <col min="7437" max="7437" width="13.7109375" style="31" customWidth="1"/>
    <col min="7438" max="7680" width="9.140625" style="31"/>
    <col min="7681" max="7681" width="17" style="31" customWidth="1"/>
    <col min="7682" max="7682" width="6.85546875" style="31" bestFit="1" customWidth="1"/>
    <col min="7683" max="7683" width="11" style="31" bestFit="1" customWidth="1"/>
    <col min="7684" max="7686" width="11.5703125" style="31" bestFit="1" customWidth="1"/>
    <col min="7687" max="7687" width="11.7109375" style="31" bestFit="1" customWidth="1"/>
    <col min="7688" max="7691" width="9.28515625" style="31" bestFit="1" customWidth="1"/>
    <col min="7692" max="7692" width="0" style="31" hidden="1" customWidth="1"/>
    <col min="7693" max="7693" width="13.7109375" style="31" customWidth="1"/>
    <col min="7694" max="7936" width="9.140625" style="31"/>
    <col min="7937" max="7937" width="17" style="31" customWidth="1"/>
    <col min="7938" max="7938" width="6.85546875" style="31" bestFit="1" customWidth="1"/>
    <col min="7939" max="7939" width="11" style="31" bestFit="1" customWidth="1"/>
    <col min="7940" max="7942" width="11.5703125" style="31" bestFit="1" customWidth="1"/>
    <col min="7943" max="7943" width="11.7109375" style="31" bestFit="1" customWidth="1"/>
    <col min="7944" max="7947" width="9.28515625" style="31" bestFit="1" customWidth="1"/>
    <col min="7948" max="7948" width="0" style="31" hidden="1" customWidth="1"/>
    <col min="7949" max="7949" width="13.7109375" style="31" customWidth="1"/>
    <col min="7950" max="8192" width="9.140625" style="31"/>
    <col min="8193" max="8193" width="17" style="31" customWidth="1"/>
    <col min="8194" max="8194" width="6.85546875" style="31" bestFit="1" customWidth="1"/>
    <col min="8195" max="8195" width="11" style="31" bestFit="1" customWidth="1"/>
    <col min="8196" max="8198" width="11.5703125" style="31" bestFit="1" customWidth="1"/>
    <col min="8199" max="8199" width="11.7109375" style="31" bestFit="1" customWidth="1"/>
    <col min="8200" max="8203" width="9.28515625" style="31" bestFit="1" customWidth="1"/>
    <col min="8204" max="8204" width="0" style="31" hidden="1" customWidth="1"/>
    <col min="8205" max="8205" width="13.7109375" style="31" customWidth="1"/>
    <col min="8206" max="8448" width="9.140625" style="31"/>
    <col min="8449" max="8449" width="17" style="31" customWidth="1"/>
    <col min="8450" max="8450" width="6.85546875" style="31" bestFit="1" customWidth="1"/>
    <col min="8451" max="8451" width="11" style="31" bestFit="1" customWidth="1"/>
    <col min="8452" max="8454" width="11.5703125" style="31" bestFit="1" customWidth="1"/>
    <col min="8455" max="8455" width="11.7109375" style="31" bestFit="1" customWidth="1"/>
    <col min="8456" max="8459" width="9.28515625" style="31" bestFit="1" customWidth="1"/>
    <col min="8460" max="8460" width="0" style="31" hidden="1" customWidth="1"/>
    <col min="8461" max="8461" width="13.7109375" style="31" customWidth="1"/>
    <col min="8462" max="8704" width="9.140625" style="31"/>
    <col min="8705" max="8705" width="17" style="31" customWidth="1"/>
    <col min="8706" max="8706" width="6.85546875" style="31" bestFit="1" customWidth="1"/>
    <col min="8707" max="8707" width="11" style="31" bestFit="1" customWidth="1"/>
    <col min="8708" max="8710" width="11.5703125" style="31" bestFit="1" customWidth="1"/>
    <col min="8711" max="8711" width="11.7109375" style="31" bestFit="1" customWidth="1"/>
    <col min="8712" max="8715" width="9.28515625" style="31" bestFit="1" customWidth="1"/>
    <col min="8716" max="8716" width="0" style="31" hidden="1" customWidth="1"/>
    <col min="8717" max="8717" width="13.7109375" style="31" customWidth="1"/>
    <col min="8718" max="8960" width="9.140625" style="31"/>
    <col min="8961" max="8961" width="17" style="31" customWidth="1"/>
    <col min="8962" max="8962" width="6.85546875" style="31" bestFit="1" customWidth="1"/>
    <col min="8963" max="8963" width="11" style="31" bestFit="1" customWidth="1"/>
    <col min="8964" max="8966" width="11.5703125" style="31" bestFit="1" customWidth="1"/>
    <col min="8967" max="8967" width="11.7109375" style="31" bestFit="1" customWidth="1"/>
    <col min="8968" max="8971" width="9.28515625" style="31" bestFit="1" customWidth="1"/>
    <col min="8972" max="8972" width="0" style="31" hidden="1" customWidth="1"/>
    <col min="8973" max="8973" width="13.7109375" style="31" customWidth="1"/>
    <col min="8974" max="9216" width="9.140625" style="31"/>
    <col min="9217" max="9217" width="17" style="31" customWidth="1"/>
    <col min="9218" max="9218" width="6.85546875" style="31" bestFit="1" customWidth="1"/>
    <col min="9219" max="9219" width="11" style="31" bestFit="1" customWidth="1"/>
    <col min="9220" max="9222" width="11.5703125" style="31" bestFit="1" customWidth="1"/>
    <col min="9223" max="9223" width="11.7109375" style="31" bestFit="1" customWidth="1"/>
    <col min="9224" max="9227" width="9.28515625" style="31" bestFit="1" customWidth="1"/>
    <col min="9228" max="9228" width="0" style="31" hidden="1" customWidth="1"/>
    <col min="9229" max="9229" width="13.7109375" style="31" customWidth="1"/>
    <col min="9230" max="9472" width="9.140625" style="31"/>
    <col min="9473" max="9473" width="17" style="31" customWidth="1"/>
    <col min="9474" max="9474" width="6.85546875" style="31" bestFit="1" customWidth="1"/>
    <col min="9475" max="9475" width="11" style="31" bestFit="1" customWidth="1"/>
    <col min="9476" max="9478" width="11.5703125" style="31" bestFit="1" customWidth="1"/>
    <col min="9479" max="9479" width="11.7109375" style="31" bestFit="1" customWidth="1"/>
    <col min="9480" max="9483" width="9.28515625" style="31" bestFit="1" customWidth="1"/>
    <col min="9484" max="9484" width="0" style="31" hidden="1" customWidth="1"/>
    <col min="9485" max="9485" width="13.7109375" style="31" customWidth="1"/>
    <col min="9486" max="9728" width="9.140625" style="31"/>
    <col min="9729" max="9729" width="17" style="31" customWidth="1"/>
    <col min="9730" max="9730" width="6.85546875" style="31" bestFit="1" customWidth="1"/>
    <col min="9731" max="9731" width="11" style="31" bestFit="1" customWidth="1"/>
    <col min="9732" max="9734" width="11.5703125" style="31" bestFit="1" customWidth="1"/>
    <col min="9735" max="9735" width="11.7109375" style="31" bestFit="1" customWidth="1"/>
    <col min="9736" max="9739" width="9.28515625" style="31" bestFit="1" customWidth="1"/>
    <col min="9740" max="9740" width="0" style="31" hidden="1" customWidth="1"/>
    <col min="9741" max="9741" width="13.7109375" style="31" customWidth="1"/>
    <col min="9742" max="9984" width="9.140625" style="31"/>
    <col min="9985" max="9985" width="17" style="31" customWidth="1"/>
    <col min="9986" max="9986" width="6.85546875" style="31" bestFit="1" customWidth="1"/>
    <col min="9987" max="9987" width="11" style="31" bestFit="1" customWidth="1"/>
    <col min="9988" max="9990" width="11.5703125" style="31" bestFit="1" customWidth="1"/>
    <col min="9991" max="9991" width="11.7109375" style="31" bestFit="1" customWidth="1"/>
    <col min="9992" max="9995" width="9.28515625" style="31" bestFit="1" customWidth="1"/>
    <col min="9996" max="9996" width="0" style="31" hidden="1" customWidth="1"/>
    <col min="9997" max="9997" width="13.7109375" style="31" customWidth="1"/>
    <col min="9998" max="10240" width="9.140625" style="31"/>
    <col min="10241" max="10241" width="17" style="31" customWidth="1"/>
    <col min="10242" max="10242" width="6.85546875" style="31" bestFit="1" customWidth="1"/>
    <col min="10243" max="10243" width="11" style="31" bestFit="1" customWidth="1"/>
    <col min="10244" max="10246" width="11.5703125" style="31" bestFit="1" customWidth="1"/>
    <col min="10247" max="10247" width="11.7109375" style="31" bestFit="1" customWidth="1"/>
    <col min="10248" max="10251" width="9.28515625" style="31" bestFit="1" customWidth="1"/>
    <col min="10252" max="10252" width="0" style="31" hidden="1" customWidth="1"/>
    <col min="10253" max="10253" width="13.7109375" style="31" customWidth="1"/>
    <col min="10254" max="10496" width="9.140625" style="31"/>
    <col min="10497" max="10497" width="17" style="31" customWidth="1"/>
    <col min="10498" max="10498" width="6.85546875" style="31" bestFit="1" customWidth="1"/>
    <col min="10499" max="10499" width="11" style="31" bestFit="1" customWidth="1"/>
    <col min="10500" max="10502" width="11.5703125" style="31" bestFit="1" customWidth="1"/>
    <col min="10503" max="10503" width="11.7109375" style="31" bestFit="1" customWidth="1"/>
    <col min="10504" max="10507" width="9.28515625" style="31" bestFit="1" customWidth="1"/>
    <col min="10508" max="10508" width="0" style="31" hidden="1" customWidth="1"/>
    <col min="10509" max="10509" width="13.7109375" style="31" customWidth="1"/>
    <col min="10510" max="10752" width="9.140625" style="31"/>
    <col min="10753" max="10753" width="17" style="31" customWidth="1"/>
    <col min="10754" max="10754" width="6.85546875" style="31" bestFit="1" customWidth="1"/>
    <col min="10755" max="10755" width="11" style="31" bestFit="1" customWidth="1"/>
    <col min="10756" max="10758" width="11.5703125" style="31" bestFit="1" customWidth="1"/>
    <col min="10759" max="10759" width="11.7109375" style="31" bestFit="1" customWidth="1"/>
    <col min="10760" max="10763" width="9.28515625" style="31" bestFit="1" customWidth="1"/>
    <col min="10764" max="10764" width="0" style="31" hidden="1" customWidth="1"/>
    <col min="10765" max="10765" width="13.7109375" style="31" customWidth="1"/>
    <col min="10766" max="11008" width="9.140625" style="31"/>
    <col min="11009" max="11009" width="17" style="31" customWidth="1"/>
    <col min="11010" max="11010" width="6.85546875" style="31" bestFit="1" customWidth="1"/>
    <col min="11011" max="11011" width="11" style="31" bestFit="1" customWidth="1"/>
    <col min="11012" max="11014" width="11.5703125" style="31" bestFit="1" customWidth="1"/>
    <col min="11015" max="11015" width="11.7109375" style="31" bestFit="1" customWidth="1"/>
    <col min="11016" max="11019" width="9.28515625" style="31" bestFit="1" customWidth="1"/>
    <col min="11020" max="11020" width="0" style="31" hidden="1" customWidth="1"/>
    <col min="11021" max="11021" width="13.7109375" style="31" customWidth="1"/>
    <col min="11022" max="11264" width="9.140625" style="31"/>
    <col min="11265" max="11265" width="17" style="31" customWidth="1"/>
    <col min="11266" max="11266" width="6.85546875" style="31" bestFit="1" customWidth="1"/>
    <col min="11267" max="11267" width="11" style="31" bestFit="1" customWidth="1"/>
    <col min="11268" max="11270" width="11.5703125" style="31" bestFit="1" customWidth="1"/>
    <col min="11271" max="11271" width="11.7109375" style="31" bestFit="1" customWidth="1"/>
    <col min="11272" max="11275" width="9.28515625" style="31" bestFit="1" customWidth="1"/>
    <col min="11276" max="11276" width="0" style="31" hidden="1" customWidth="1"/>
    <col min="11277" max="11277" width="13.7109375" style="31" customWidth="1"/>
    <col min="11278" max="11520" width="9.140625" style="31"/>
    <col min="11521" max="11521" width="17" style="31" customWidth="1"/>
    <col min="11522" max="11522" width="6.85546875" style="31" bestFit="1" customWidth="1"/>
    <col min="11523" max="11523" width="11" style="31" bestFit="1" customWidth="1"/>
    <col min="11524" max="11526" width="11.5703125" style="31" bestFit="1" customWidth="1"/>
    <col min="11527" max="11527" width="11.7109375" style="31" bestFit="1" customWidth="1"/>
    <col min="11528" max="11531" width="9.28515625" style="31" bestFit="1" customWidth="1"/>
    <col min="11532" max="11532" width="0" style="31" hidden="1" customWidth="1"/>
    <col min="11533" max="11533" width="13.7109375" style="31" customWidth="1"/>
    <col min="11534" max="11776" width="9.140625" style="31"/>
    <col min="11777" max="11777" width="17" style="31" customWidth="1"/>
    <col min="11778" max="11778" width="6.85546875" style="31" bestFit="1" customWidth="1"/>
    <col min="11779" max="11779" width="11" style="31" bestFit="1" customWidth="1"/>
    <col min="11780" max="11782" width="11.5703125" style="31" bestFit="1" customWidth="1"/>
    <col min="11783" max="11783" width="11.7109375" style="31" bestFit="1" customWidth="1"/>
    <col min="11784" max="11787" width="9.28515625" style="31" bestFit="1" customWidth="1"/>
    <col min="11788" max="11788" width="0" style="31" hidden="1" customWidth="1"/>
    <col min="11789" max="11789" width="13.7109375" style="31" customWidth="1"/>
    <col min="11790" max="12032" width="9.140625" style="31"/>
    <col min="12033" max="12033" width="17" style="31" customWidth="1"/>
    <col min="12034" max="12034" width="6.85546875" style="31" bestFit="1" customWidth="1"/>
    <col min="12035" max="12035" width="11" style="31" bestFit="1" customWidth="1"/>
    <col min="12036" max="12038" width="11.5703125" style="31" bestFit="1" customWidth="1"/>
    <col min="12039" max="12039" width="11.7109375" style="31" bestFit="1" customWidth="1"/>
    <col min="12040" max="12043" width="9.28515625" style="31" bestFit="1" customWidth="1"/>
    <col min="12044" max="12044" width="0" style="31" hidden="1" customWidth="1"/>
    <col min="12045" max="12045" width="13.7109375" style="31" customWidth="1"/>
    <col min="12046" max="12288" width="9.140625" style="31"/>
    <col min="12289" max="12289" width="17" style="31" customWidth="1"/>
    <col min="12290" max="12290" width="6.85546875" style="31" bestFit="1" customWidth="1"/>
    <col min="12291" max="12291" width="11" style="31" bestFit="1" customWidth="1"/>
    <col min="12292" max="12294" width="11.5703125" style="31" bestFit="1" customWidth="1"/>
    <col min="12295" max="12295" width="11.7109375" style="31" bestFit="1" customWidth="1"/>
    <col min="12296" max="12299" width="9.28515625" style="31" bestFit="1" customWidth="1"/>
    <col min="12300" max="12300" width="0" style="31" hidden="1" customWidth="1"/>
    <col min="12301" max="12301" width="13.7109375" style="31" customWidth="1"/>
    <col min="12302" max="12544" width="9.140625" style="31"/>
    <col min="12545" max="12545" width="17" style="31" customWidth="1"/>
    <col min="12546" max="12546" width="6.85546875" style="31" bestFit="1" customWidth="1"/>
    <col min="12547" max="12547" width="11" style="31" bestFit="1" customWidth="1"/>
    <col min="12548" max="12550" width="11.5703125" style="31" bestFit="1" customWidth="1"/>
    <col min="12551" max="12551" width="11.7109375" style="31" bestFit="1" customWidth="1"/>
    <col min="12552" max="12555" width="9.28515625" style="31" bestFit="1" customWidth="1"/>
    <col min="12556" max="12556" width="0" style="31" hidden="1" customWidth="1"/>
    <col min="12557" max="12557" width="13.7109375" style="31" customWidth="1"/>
    <col min="12558" max="12800" width="9.140625" style="31"/>
    <col min="12801" max="12801" width="17" style="31" customWidth="1"/>
    <col min="12802" max="12802" width="6.85546875" style="31" bestFit="1" customWidth="1"/>
    <col min="12803" max="12803" width="11" style="31" bestFit="1" customWidth="1"/>
    <col min="12804" max="12806" width="11.5703125" style="31" bestFit="1" customWidth="1"/>
    <col min="12807" max="12807" width="11.7109375" style="31" bestFit="1" customWidth="1"/>
    <col min="12808" max="12811" width="9.28515625" style="31" bestFit="1" customWidth="1"/>
    <col min="12812" max="12812" width="0" style="31" hidden="1" customWidth="1"/>
    <col min="12813" max="12813" width="13.7109375" style="31" customWidth="1"/>
    <col min="12814" max="13056" width="9.140625" style="31"/>
    <col min="13057" max="13057" width="17" style="31" customWidth="1"/>
    <col min="13058" max="13058" width="6.85546875" style="31" bestFit="1" customWidth="1"/>
    <col min="13059" max="13059" width="11" style="31" bestFit="1" customWidth="1"/>
    <col min="13060" max="13062" width="11.5703125" style="31" bestFit="1" customWidth="1"/>
    <col min="13063" max="13063" width="11.7109375" style="31" bestFit="1" customWidth="1"/>
    <col min="13064" max="13067" width="9.28515625" style="31" bestFit="1" customWidth="1"/>
    <col min="13068" max="13068" width="0" style="31" hidden="1" customWidth="1"/>
    <col min="13069" max="13069" width="13.7109375" style="31" customWidth="1"/>
    <col min="13070" max="13312" width="9.140625" style="31"/>
    <col min="13313" max="13313" width="17" style="31" customWidth="1"/>
    <col min="13314" max="13314" width="6.85546875" style="31" bestFit="1" customWidth="1"/>
    <col min="13315" max="13315" width="11" style="31" bestFit="1" customWidth="1"/>
    <col min="13316" max="13318" width="11.5703125" style="31" bestFit="1" customWidth="1"/>
    <col min="13319" max="13319" width="11.7109375" style="31" bestFit="1" customWidth="1"/>
    <col min="13320" max="13323" width="9.28515625" style="31" bestFit="1" customWidth="1"/>
    <col min="13324" max="13324" width="0" style="31" hidden="1" customWidth="1"/>
    <col min="13325" max="13325" width="13.7109375" style="31" customWidth="1"/>
    <col min="13326" max="13568" width="9.140625" style="31"/>
    <col min="13569" max="13569" width="17" style="31" customWidth="1"/>
    <col min="13570" max="13570" width="6.85546875" style="31" bestFit="1" customWidth="1"/>
    <col min="13571" max="13571" width="11" style="31" bestFit="1" customWidth="1"/>
    <col min="13572" max="13574" width="11.5703125" style="31" bestFit="1" customWidth="1"/>
    <col min="13575" max="13575" width="11.7109375" style="31" bestFit="1" customWidth="1"/>
    <col min="13576" max="13579" width="9.28515625" style="31" bestFit="1" customWidth="1"/>
    <col min="13580" max="13580" width="0" style="31" hidden="1" customWidth="1"/>
    <col min="13581" max="13581" width="13.7109375" style="31" customWidth="1"/>
    <col min="13582" max="13824" width="9.140625" style="31"/>
    <col min="13825" max="13825" width="17" style="31" customWidth="1"/>
    <col min="13826" max="13826" width="6.85546875" style="31" bestFit="1" customWidth="1"/>
    <col min="13827" max="13827" width="11" style="31" bestFit="1" customWidth="1"/>
    <col min="13828" max="13830" width="11.5703125" style="31" bestFit="1" customWidth="1"/>
    <col min="13831" max="13831" width="11.7109375" style="31" bestFit="1" customWidth="1"/>
    <col min="13832" max="13835" width="9.28515625" style="31" bestFit="1" customWidth="1"/>
    <col min="13836" max="13836" width="0" style="31" hidden="1" customWidth="1"/>
    <col min="13837" max="13837" width="13.7109375" style="31" customWidth="1"/>
    <col min="13838" max="14080" width="9.140625" style="31"/>
    <col min="14081" max="14081" width="17" style="31" customWidth="1"/>
    <col min="14082" max="14082" width="6.85546875" style="31" bestFit="1" customWidth="1"/>
    <col min="14083" max="14083" width="11" style="31" bestFit="1" customWidth="1"/>
    <col min="14084" max="14086" width="11.5703125" style="31" bestFit="1" customWidth="1"/>
    <col min="14087" max="14087" width="11.7109375" style="31" bestFit="1" customWidth="1"/>
    <col min="14088" max="14091" width="9.28515625" style="31" bestFit="1" customWidth="1"/>
    <col min="14092" max="14092" width="0" style="31" hidden="1" customWidth="1"/>
    <col min="14093" max="14093" width="13.7109375" style="31" customWidth="1"/>
    <col min="14094" max="14336" width="9.140625" style="31"/>
    <col min="14337" max="14337" width="17" style="31" customWidth="1"/>
    <col min="14338" max="14338" width="6.85546875" style="31" bestFit="1" customWidth="1"/>
    <col min="14339" max="14339" width="11" style="31" bestFit="1" customWidth="1"/>
    <col min="14340" max="14342" width="11.5703125" style="31" bestFit="1" customWidth="1"/>
    <col min="14343" max="14343" width="11.7109375" style="31" bestFit="1" customWidth="1"/>
    <col min="14344" max="14347" width="9.28515625" style="31" bestFit="1" customWidth="1"/>
    <col min="14348" max="14348" width="0" style="31" hidden="1" customWidth="1"/>
    <col min="14349" max="14349" width="13.7109375" style="31" customWidth="1"/>
    <col min="14350" max="14592" width="9.140625" style="31"/>
    <col min="14593" max="14593" width="17" style="31" customWidth="1"/>
    <col min="14594" max="14594" width="6.85546875" style="31" bestFit="1" customWidth="1"/>
    <col min="14595" max="14595" width="11" style="31" bestFit="1" customWidth="1"/>
    <col min="14596" max="14598" width="11.5703125" style="31" bestFit="1" customWidth="1"/>
    <col min="14599" max="14599" width="11.7109375" style="31" bestFit="1" customWidth="1"/>
    <col min="14600" max="14603" width="9.28515625" style="31" bestFit="1" customWidth="1"/>
    <col min="14604" max="14604" width="0" style="31" hidden="1" customWidth="1"/>
    <col min="14605" max="14605" width="13.7109375" style="31" customWidth="1"/>
    <col min="14606" max="14848" width="9.140625" style="31"/>
    <col min="14849" max="14849" width="17" style="31" customWidth="1"/>
    <col min="14850" max="14850" width="6.85546875" style="31" bestFit="1" customWidth="1"/>
    <col min="14851" max="14851" width="11" style="31" bestFit="1" customWidth="1"/>
    <col min="14852" max="14854" width="11.5703125" style="31" bestFit="1" customWidth="1"/>
    <col min="14855" max="14855" width="11.7109375" style="31" bestFit="1" customWidth="1"/>
    <col min="14856" max="14859" width="9.28515625" style="31" bestFit="1" customWidth="1"/>
    <col min="14860" max="14860" width="0" style="31" hidden="1" customWidth="1"/>
    <col min="14861" max="14861" width="13.7109375" style="31" customWidth="1"/>
    <col min="14862" max="15104" width="9.140625" style="31"/>
    <col min="15105" max="15105" width="17" style="31" customWidth="1"/>
    <col min="15106" max="15106" width="6.85546875" style="31" bestFit="1" customWidth="1"/>
    <col min="15107" max="15107" width="11" style="31" bestFit="1" customWidth="1"/>
    <col min="15108" max="15110" width="11.5703125" style="31" bestFit="1" customWidth="1"/>
    <col min="15111" max="15111" width="11.7109375" style="31" bestFit="1" customWidth="1"/>
    <col min="15112" max="15115" width="9.28515625" style="31" bestFit="1" customWidth="1"/>
    <col min="15116" max="15116" width="0" style="31" hidden="1" customWidth="1"/>
    <col min="15117" max="15117" width="13.7109375" style="31" customWidth="1"/>
    <col min="15118" max="15360" width="9.140625" style="31"/>
    <col min="15361" max="15361" width="17" style="31" customWidth="1"/>
    <col min="15362" max="15362" width="6.85546875" style="31" bestFit="1" customWidth="1"/>
    <col min="15363" max="15363" width="11" style="31" bestFit="1" customWidth="1"/>
    <col min="15364" max="15366" width="11.5703125" style="31" bestFit="1" customWidth="1"/>
    <col min="15367" max="15367" width="11.7109375" style="31" bestFit="1" customWidth="1"/>
    <col min="15368" max="15371" width="9.28515625" style="31" bestFit="1" customWidth="1"/>
    <col min="15372" max="15372" width="0" style="31" hidden="1" customWidth="1"/>
    <col min="15373" max="15373" width="13.7109375" style="31" customWidth="1"/>
    <col min="15374" max="15616" width="9.140625" style="31"/>
    <col min="15617" max="15617" width="17" style="31" customWidth="1"/>
    <col min="15618" max="15618" width="6.85546875" style="31" bestFit="1" customWidth="1"/>
    <col min="15619" max="15619" width="11" style="31" bestFit="1" customWidth="1"/>
    <col min="15620" max="15622" width="11.5703125" style="31" bestFit="1" customWidth="1"/>
    <col min="15623" max="15623" width="11.7109375" style="31" bestFit="1" customWidth="1"/>
    <col min="15624" max="15627" width="9.28515625" style="31" bestFit="1" customWidth="1"/>
    <col min="15628" max="15628" width="0" style="31" hidden="1" customWidth="1"/>
    <col min="15629" max="15629" width="13.7109375" style="31" customWidth="1"/>
    <col min="15630" max="15872" width="9.140625" style="31"/>
    <col min="15873" max="15873" width="17" style="31" customWidth="1"/>
    <col min="15874" max="15874" width="6.85546875" style="31" bestFit="1" customWidth="1"/>
    <col min="15875" max="15875" width="11" style="31" bestFit="1" customWidth="1"/>
    <col min="15876" max="15878" width="11.5703125" style="31" bestFit="1" customWidth="1"/>
    <col min="15879" max="15879" width="11.7109375" style="31" bestFit="1" customWidth="1"/>
    <col min="15880" max="15883" width="9.28515625" style="31" bestFit="1" customWidth="1"/>
    <col min="15884" max="15884" width="0" style="31" hidden="1" customWidth="1"/>
    <col min="15885" max="15885" width="13.7109375" style="31" customWidth="1"/>
    <col min="15886" max="16128" width="9.140625" style="31"/>
    <col min="16129" max="16129" width="17" style="31" customWidth="1"/>
    <col min="16130" max="16130" width="6.85546875" style="31" bestFit="1" customWidth="1"/>
    <col min="16131" max="16131" width="11" style="31" bestFit="1" customWidth="1"/>
    <col min="16132" max="16134" width="11.5703125" style="31" bestFit="1" customWidth="1"/>
    <col min="16135" max="16135" width="11.7109375" style="31" bestFit="1" customWidth="1"/>
    <col min="16136" max="16139" width="9.28515625" style="31" bestFit="1" customWidth="1"/>
    <col min="16140" max="16140" width="0" style="31" hidden="1" customWidth="1"/>
    <col min="16141" max="16141" width="13.7109375" style="31" customWidth="1"/>
    <col min="16142" max="16384" width="9.140625" style="31"/>
  </cols>
  <sheetData>
    <row r="1" spans="1:12" s="20" customFormat="1" ht="73.5" customHeight="1" thickBot="1">
      <c r="A1" s="12" t="s">
        <v>27</v>
      </c>
      <c r="B1" s="12" t="s">
        <v>28</v>
      </c>
      <c r="C1" s="13" t="s">
        <v>29</v>
      </c>
      <c r="D1" s="14" t="s">
        <v>30</v>
      </c>
      <c r="E1" s="14" t="s">
        <v>31</v>
      </c>
      <c r="F1" s="14" t="s">
        <v>32</v>
      </c>
      <c r="G1" s="15" t="s">
        <v>33</v>
      </c>
      <c r="H1" s="16" t="s">
        <v>34</v>
      </c>
      <c r="I1" s="17" t="s">
        <v>35</v>
      </c>
      <c r="J1" s="18" t="s">
        <v>36</v>
      </c>
      <c r="K1" s="12" t="s">
        <v>37</v>
      </c>
      <c r="L1" s="19" t="s">
        <v>59</v>
      </c>
    </row>
    <row r="2" spans="1:12" ht="20.100000000000001" customHeight="1">
      <c r="A2" s="21" t="s">
        <v>38</v>
      </c>
      <c r="B2" s="22">
        <v>133</v>
      </c>
      <c r="C2" s="23">
        <v>290</v>
      </c>
      <c r="D2" s="24">
        <v>0</v>
      </c>
      <c r="E2" s="24">
        <v>0</v>
      </c>
      <c r="F2" s="24">
        <v>0</v>
      </c>
      <c r="G2" s="25">
        <f>SUM(C2:F2)</f>
        <v>290</v>
      </c>
      <c r="H2" s="26">
        <f>(C2*2.77)+(D2*1.54)+(E2*1.54)+(F2*2.77)</f>
        <v>803.3</v>
      </c>
      <c r="I2" s="27">
        <f>H2/H14</f>
        <v>3.2428748996315489E-2</v>
      </c>
      <c r="J2" s="28">
        <v>47</v>
      </c>
      <c r="K2" s="29">
        <f>H2+J2</f>
        <v>850.3</v>
      </c>
      <c r="L2" s="30">
        <f>K2/K14</f>
        <v>2.7937099962774627E-2</v>
      </c>
    </row>
    <row r="3" spans="1:12" ht="20.100000000000001" customHeight="1">
      <c r="A3" s="32" t="s">
        <v>39</v>
      </c>
      <c r="B3" s="33">
        <v>600</v>
      </c>
      <c r="C3" s="34">
        <v>983</v>
      </c>
      <c r="D3" s="35">
        <v>65</v>
      </c>
      <c r="E3" s="35">
        <v>239</v>
      </c>
      <c r="F3" s="35">
        <v>0</v>
      </c>
      <c r="G3" s="25">
        <f t="shared" ref="G3:G14" si="0">SUM(C3:F3)</f>
        <v>1287</v>
      </c>
      <c r="H3" s="26">
        <f t="shared" ref="H3:H14" si="1">(C3*2.77)+(D3*1.54)+(E3*1.54)+(F3*2.77)</f>
        <v>3191.0699999999997</v>
      </c>
      <c r="I3" s="36">
        <f>H3/H14</f>
        <v>0.1288216208884258</v>
      </c>
      <c r="J3" s="37">
        <v>389</v>
      </c>
      <c r="K3" s="38">
        <f t="shared" ref="K3:K13" si="2">H3+J3</f>
        <v>3580.0699999999997</v>
      </c>
      <c r="L3" s="30">
        <f>K3/K14</f>
        <v>0.11762527750644544</v>
      </c>
    </row>
    <row r="4" spans="1:12" ht="20.100000000000001" customHeight="1">
      <c r="A4" s="32" t="s">
        <v>40</v>
      </c>
      <c r="B4" s="33">
        <v>478</v>
      </c>
      <c r="C4" s="34">
        <v>1008</v>
      </c>
      <c r="D4" s="35">
        <v>20</v>
      </c>
      <c r="E4" s="35">
        <v>179</v>
      </c>
      <c r="F4" s="35">
        <v>4</v>
      </c>
      <c r="G4" s="25">
        <f t="shared" si="0"/>
        <v>1211</v>
      </c>
      <c r="H4" s="26">
        <f t="shared" si="1"/>
        <v>3109.7</v>
      </c>
      <c r="I4" s="36">
        <f>H4/H14</f>
        <v>0.12553676179987833</v>
      </c>
      <c r="J4" s="37">
        <v>371</v>
      </c>
      <c r="K4" s="38">
        <f t="shared" si="2"/>
        <v>3480.7</v>
      </c>
      <c r="L4" s="30">
        <f>K4/K14</f>
        <v>0.1143604184880979</v>
      </c>
    </row>
    <row r="5" spans="1:12" ht="20.100000000000001" customHeight="1">
      <c r="A5" s="32" t="s">
        <v>41</v>
      </c>
      <c r="B5" s="33">
        <v>171</v>
      </c>
      <c r="C5" s="34">
        <v>273</v>
      </c>
      <c r="D5" s="35">
        <v>0</v>
      </c>
      <c r="E5" s="35">
        <v>0</v>
      </c>
      <c r="F5" s="35">
        <v>0</v>
      </c>
      <c r="G5" s="25">
        <f t="shared" si="0"/>
        <v>273</v>
      </c>
      <c r="H5" s="26">
        <f t="shared" si="1"/>
        <v>756.21</v>
      </c>
      <c r="I5" s="36">
        <f>H5/H14</f>
        <v>3.0527753365496995E-2</v>
      </c>
      <c r="J5" s="37">
        <v>116</v>
      </c>
      <c r="K5" s="38">
        <f t="shared" si="2"/>
        <v>872.21</v>
      </c>
      <c r="L5" s="30">
        <f>K5/K14</f>
        <v>2.8656965728015595E-2</v>
      </c>
    </row>
    <row r="6" spans="1:12" ht="20.100000000000001" customHeight="1">
      <c r="A6" s="32" t="s">
        <v>42</v>
      </c>
      <c r="B6" s="33">
        <v>245</v>
      </c>
      <c r="C6" s="34">
        <v>232</v>
      </c>
      <c r="D6" s="35">
        <v>0</v>
      </c>
      <c r="E6" s="35">
        <v>248</v>
      </c>
      <c r="F6" s="35">
        <v>17</v>
      </c>
      <c r="G6" s="25">
        <f t="shared" si="0"/>
        <v>497</v>
      </c>
      <c r="H6" s="26">
        <f t="shared" si="1"/>
        <v>1071.6499999999999</v>
      </c>
      <c r="I6" s="36">
        <f>H6/H14</f>
        <v>4.326188081899849E-2</v>
      </c>
      <c r="J6" s="37">
        <v>1139</v>
      </c>
      <c r="K6" s="38">
        <f t="shared" si="2"/>
        <v>2210.6499999999996</v>
      </c>
      <c r="L6" s="30">
        <f>K6/K14</f>
        <v>7.2632188677769868E-2</v>
      </c>
    </row>
    <row r="7" spans="1:12" ht="20.100000000000001" customHeight="1">
      <c r="A7" s="32" t="s">
        <v>43</v>
      </c>
      <c r="B7" s="33">
        <v>684</v>
      </c>
      <c r="C7" s="34">
        <v>1029</v>
      </c>
      <c r="D7" s="35">
        <v>8</v>
      </c>
      <c r="E7" s="35">
        <v>215</v>
      </c>
      <c r="F7" s="35">
        <v>0</v>
      </c>
      <c r="G7" s="25">
        <f t="shared" si="0"/>
        <v>1252</v>
      </c>
      <c r="H7" s="26">
        <f t="shared" si="1"/>
        <v>3193.75</v>
      </c>
      <c r="I7" s="36">
        <f>H7/H14</f>
        <v>0.1289298109137092</v>
      </c>
      <c r="J7" s="37">
        <v>799</v>
      </c>
      <c r="K7" s="38">
        <f t="shared" si="2"/>
        <v>3992.75</v>
      </c>
      <c r="L7" s="30">
        <f>K7/K14</f>
        <v>0.13118411840099775</v>
      </c>
    </row>
    <row r="8" spans="1:12" ht="20.100000000000001" customHeight="1">
      <c r="A8" s="32" t="s">
        <v>44</v>
      </c>
      <c r="B8" s="33">
        <v>270</v>
      </c>
      <c r="C8" s="34">
        <v>599</v>
      </c>
      <c r="D8" s="35">
        <v>0</v>
      </c>
      <c r="E8" s="35">
        <v>0</v>
      </c>
      <c r="F8" s="35">
        <v>0</v>
      </c>
      <c r="G8" s="25">
        <f t="shared" si="0"/>
        <v>599</v>
      </c>
      <c r="H8" s="26">
        <f t="shared" si="1"/>
        <v>1659.23</v>
      </c>
      <c r="I8" s="36">
        <f>H8/H14</f>
        <v>6.6982140168251644E-2</v>
      </c>
      <c r="J8" s="37">
        <v>352</v>
      </c>
      <c r="K8" s="38">
        <f t="shared" si="2"/>
        <v>2011.23</v>
      </c>
      <c r="L8" s="30">
        <f>K8/K14</f>
        <v>6.6080128846443861E-2</v>
      </c>
    </row>
    <row r="9" spans="1:12" ht="20.100000000000001" customHeight="1">
      <c r="A9" s="32" t="s">
        <v>45</v>
      </c>
      <c r="B9" s="33">
        <v>61</v>
      </c>
      <c r="C9" s="34">
        <v>134</v>
      </c>
      <c r="D9" s="35">
        <v>0</v>
      </c>
      <c r="E9" s="35">
        <v>0</v>
      </c>
      <c r="F9" s="35">
        <v>0</v>
      </c>
      <c r="G9" s="25">
        <f t="shared" si="0"/>
        <v>134</v>
      </c>
      <c r="H9" s="26">
        <f t="shared" si="1"/>
        <v>371.18</v>
      </c>
      <c r="I9" s="36">
        <f>H9/H14</f>
        <v>1.4984318501745779E-2</v>
      </c>
      <c r="J9" s="37">
        <v>8</v>
      </c>
      <c r="K9" s="38">
        <f t="shared" si="2"/>
        <v>379.18</v>
      </c>
      <c r="L9" s="30">
        <f>K9/K14</f>
        <v>1.2458178953175213E-2</v>
      </c>
    </row>
    <row r="10" spans="1:12" ht="20.100000000000001" customHeight="1">
      <c r="A10" s="32" t="s">
        <v>46</v>
      </c>
      <c r="B10" s="33">
        <v>495</v>
      </c>
      <c r="C10" s="34">
        <v>797</v>
      </c>
      <c r="D10" s="35">
        <v>107</v>
      </c>
      <c r="E10" s="35">
        <v>115</v>
      </c>
      <c r="F10" s="35">
        <v>2</v>
      </c>
      <c r="G10" s="25">
        <f t="shared" si="0"/>
        <v>1021</v>
      </c>
      <c r="H10" s="26">
        <f t="shared" si="1"/>
        <v>2555.11</v>
      </c>
      <c r="I10" s="36">
        <f>H10/H14</f>
        <v>0.10314828936633347</v>
      </c>
      <c r="J10" s="37">
        <v>335</v>
      </c>
      <c r="K10" s="38">
        <f t="shared" si="2"/>
        <v>2890.11</v>
      </c>
      <c r="L10" s="30">
        <f>K10/K14</f>
        <v>9.4956241295324692E-2</v>
      </c>
    </row>
    <row r="11" spans="1:12" ht="20.100000000000001" customHeight="1">
      <c r="A11" s="32" t="s">
        <v>47</v>
      </c>
      <c r="B11" s="33">
        <v>354</v>
      </c>
      <c r="C11" s="34">
        <v>549</v>
      </c>
      <c r="D11" s="35">
        <v>8</v>
      </c>
      <c r="E11" s="35">
        <v>405</v>
      </c>
      <c r="F11" s="35">
        <v>13</v>
      </c>
      <c r="G11" s="25">
        <f t="shared" si="0"/>
        <v>975</v>
      </c>
      <c r="H11" s="26">
        <f t="shared" si="1"/>
        <v>2192.7600000000002</v>
      </c>
      <c r="I11" s="36">
        <f>H11/H14</f>
        <v>8.8520432776248922E-2</v>
      </c>
      <c r="J11" s="37">
        <v>873</v>
      </c>
      <c r="K11" s="38">
        <f t="shared" si="2"/>
        <v>3065.76</v>
      </c>
      <c r="L11" s="30">
        <f>K11/K14</f>
        <v>0.10072732398197806</v>
      </c>
    </row>
    <row r="12" spans="1:12" ht="20.100000000000001" customHeight="1">
      <c r="A12" s="32" t="s">
        <v>48</v>
      </c>
      <c r="B12" s="33">
        <v>22</v>
      </c>
      <c r="C12" s="39">
        <v>19</v>
      </c>
      <c r="D12" s="35">
        <v>0</v>
      </c>
      <c r="E12" s="35">
        <v>0</v>
      </c>
      <c r="F12" s="35">
        <v>0</v>
      </c>
      <c r="G12" s="25">
        <f t="shared" si="0"/>
        <v>19</v>
      </c>
      <c r="H12" s="26">
        <f t="shared" si="1"/>
        <v>52.63</v>
      </c>
      <c r="I12" s="36">
        <f>H12/H14</f>
        <v>2.1246421756206703E-3</v>
      </c>
      <c r="J12" s="37">
        <v>14</v>
      </c>
      <c r="K12" s="38">
        <f t="shared" si="2"/>
        <v>66.63</v>
      </c>
      <c r="L12" s="30">
        <f>K12/K14</f>
        <v>2.1891673180285467E-3</v>
      </c>
    </row>
    <row r="13" spans="1:12" ht="20.100000000000001" customHeight="1">
      <c r="A13" s="32" t="s">
        <v>49</v>
      </c>
      <c r="B13" s="33">
        <v>1124</v>
      </c>
      <c r="C13" s="34">
        <v>1584</v>
      </c>
      <c r="D13" s="35">
        <v>32</v>
      </c>
      <c r="E13" s="35">
        <v>891</v>
      </c>
      <c r="F13" s="35">
        <v>2</v>
      </c>
      <c r="G13" s="25">
        <f t="shared" si="0"/>
        <v>2509</v>
      </c>
      <c r="H13" s="26">
        <f t="shared" si="1"/>
        <v>5814.64</v>
      </c>
      <c r="I13" s="36">
        <f>H13/H14</f>
        <v>0.23473360022897535</v>
      </c>
      <c r="J13" s="37">
        <v>1222</v>
      </c>
      <c r="K13" s="38">
        <f t="shared" si="2"/>
        <v>7036.64</v>
      </c>
      <c r="L13" s="30">
        <f>K13/K14</f>
        <v>0.23119289084094846</v>
      </c>
    </row>
    <row r="14" spans="1:12" ht="32.25" customHeight="1" thickBot="1">
      <c r="A14" s="40" t="s">
        <v>50</v>
      </c>
      <c r="B14" s="40"/>
      <c r="C14" s="41">
        <f t="shared" ref="C14:I14" si="3">SUM(C2:C13)</f>
        <v>7497</v>
      </c>
      <c r="D14" s="42">
        <f t="shared" si="3"/>
        <v>240</v>
      </c>
      <c r="E14" s="42">
        <f t="shared" si="3"/>
        <v>2292</v>
      </c>
      <c r="F14" s="42">
        <f t="shared" si="3"/>
        <v>38</v>
      </c>
      <c r="G14" s="43">
        <f t="shared" si="0"/>
        <v>10067</v>
      </c>
      <c r="H14" s="44">
        <f t="shared" si="1"/>
        <v>24771.229999999996</v>
      </c>
      <c r="I14" s="45">
        <f t="shared" si="3"/>
        <v>1</v>
      </c>
      <c r="J14" s="46">
        <f>SUM(J2:J13)</f>
        <v>5665</v>
      </c>
      <c r="K14" s="47">
        <f>SUM(K2:K13)</f>
        <v>30436.23</v>
      </c>
      <c r="L14" s="48">
        <f>SUM(L2:L13)</f>
        <v>1</v>
      </c>
    </row>
    <row r="15" spans="1:12" ht="20.100000000000001" customHeight="1">
      <c r="A15" s="49" t="s">
        <v>60</v>
      </c>
    </row>
    <row r="16" spans="1:12" ht="12" customHeight="1">
      <c r="A16" s="49" t="s">
        <v>61</v>
      </c>
      <c r="B16" s="49"/>
    </row>
    <row r="17" spans="1:1" ht="12" customHeight="1">
      <c r="A17" s="52" t="s">
        <v>62</v>
      </c>
    </row>
    <row r="18" spans="1:1" ht="23.25" customHeight="1">
      <c r="A18" s="53" t="s">
        <v>63</v>
      </c>
    </row>
    <row r="19" spans="1:1" ht="14.25" customHeight="1">
      <c r="A19" s="53" t="s">
        <v>64</v>
      </c>
    </row>
  </sheetData>
  <pageMargins left="0.4" right="0.4" top="1.5" bottom="0.5" header="0.7" footer="0.5"/>
  <pageSetup orientation="landscape" r:id="rId1"/>
  <headerFooter alignWithMargins="0">
    <oddHeader>&amp;C&amp;"Times New Roman,Regular"&amp;16Existing Residential Units and Buildable Lands Report
&amp;"Arial Black,Regular"&amp;11NEIGHBORHOOD ASSOCIATION POPULATION ESTIMATES&amp;"Arial,Regular"&amp;10
&amp;"Times New Roman,Italic"&amp;11(Prepared April 2008, Reporting through 12/31/07)</oddHeader>
    <oddFooter>&amp;L&amp;7CITY OF WEST LINN PLANNING DEPARTMENT
DEVTRACK /  NEIGHBORHOODPOPS / 4-16-08&amp;R&amp;"Times New Roman,Regular"&amp;12Page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Other Cities</vt:lpstr>
      <vt:lpstr>Per acre-unit-capita worksheet</vt:lpstr>
      <vt:lpstr>Acre-unit-capita data</vt:lpstr>
    </vt:vector>
  </TitlesOfParts>
  <Company>City of West Linn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Wyatt</dc:creator>
  <cp:lastModifiedBy>Kirsten Wyatt</cp:lastModifiedBy>
  <cp:lastPrinted>2011-05-17T19:21:03Z</cp:lastPrinted>
  <dcterms:created xsi:type="dcterms:W3CDTF">2011-03-22T23:06:00Z</dcterms:created>
  <dcterms:modified xsi:type="dcterms:W3CDTF">2011-05-17T23:00:33Z</dcterms:modified>
</cp:coreProperties>
</file>